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4500" activeTab="0"/>
  </bookViews>
  <sheets>
    <sheet name="instructions and blank sheet" sheetId="1" r:id="rId1"/>
    <sheet name="Patient Name1" sheetId="2" r:id="rId2"/>
  </sheets>
  <definedNames/>
  <calcPr fullCalcOnLoad="1"/>
</workbook>
</file>

<file path=xl/sharedStrings.xml><?xml version="1.0" encoding="utf-8"?>
<sst xmlns="http://schemas.openxmlformats.org/spreadsheetml/2006/main" count="646" uniqueCount="148">
  <si>
    <t>Patient:</t>
  </si>
  <si>
    <t>Code:</t>
  </si>
  <si>
    <t>Date:</t>
  </si>
  <si>
    <t>Knee Height (cm)</t>
  </si>
  <si>
    <t>Sex (M,F,T)</t>
  </si>
  <si>
    <t>Age (y)</t>
  </si>
  <si>
    <t>Resistance (R)</t>
  </si>
  <si>
    <t>Reactance (Xc)</t>
  </si>
  <si>
    <t>wrist circ (cm)</t>
  </si>
  <si>
    <t>frame size "r" value</t>
  </si>
  <si>
    <t>frame size (S, M, L)</t>
  </si>
  <si>
    <t>IBW</t>
  </si>
  <si>
    <t>%IBW</t>
  </si>
  <si>
    <t>%UBW</t>
  </si>
  <si>
    <t>parallel reactance (Xcp)</t>
  </si>
  <si>
    <t>impedance (Z)</t>
  </si>
  <si>
    <t>Total Body Water (L)</t>
  </si>
  <si>
    <t>Goal Tbwater (L)</t>
  </si>
  <si>
    <t>Current hydration</t>
  </si>
  <si>
    <t>TBW % of weight</t>
  </si>
  <si>
    <t>Current BCM level</t>
  </si>
  <si>
    <t>% of IBCM</t>
  </si>
  <si>
    <t>BCM % of current weight</t>
  </si>
  <si>
    <t>Current ECT level</t>
  </si>
  <si>
    <t>ECT % of current weight</t>
  </si>
  <si>
    <t>Current fat level</t>
  </si>
  <si>
    <t>Fat % of current weight</t>
  </si>
  <si>
    <t>phase angle</t>
  </si>
  <si>
    <t>BCM:ECT</t>
  </si>
  <si>
    <t>BMI</t>
  </si>
  <si>
    <t>NUTRIENT REQ</t>
  </si>
  <si>
    <t>Fluid req (ml)</t>
  </si>
  <si>
    <t>Fluid req (cups)</t>
  </si>
  <si>
    <t>Calories (mtc)</t>
  </si>
  <si>
    <t>Calories (gain)</t>
  </si>
  <si>
    <t>Calories (lose)</t>
  </si>
  <si>
    <t>Protein (high)</t>
  </si>
  <si>
    <t>Protein (stress)</t>
  </si>
  <si>
    <t>Anthropometry</t>
  </si>
  <si>
    <t>Arm length (cm)</t>
  </si>
  <si>
    <t xml:space="preserve"> </t>
  </si>
  <si>
    <t>Arm span (cm)</t>
  </si>
  <si>
    <t>Midarm circumference (cm)</t>
  </si>
  <si>
    <t>Abdominal circ (cm)</t>
  </si>
  <si>
    <t>Waist circumference (cm)</t>
  </si>
  <si>
    <t>Hip circumference (cm)</t>
  </si>
  <si>
    <t>Calf circumference (cm)</t>
  </si>
  <si>
    <t>Neck circumference (cm)</t>
  </si>
  <si>
    <t>Chest circumference (cm)</t>
  </si>
  <si>
    <t>Breast Circumference (cm)</t>
  </si>
  <si>
    <t>Back width (cm)</t>
  </si>
  <si>
    <t>Ridge width (cm)</t>
  </si>
  <si>
    <t>Ridge height (cm)</t>
  </si>
  <si>
    <t>Knob width (cm)</t>
  </si>
  <si>
    <t>Knob height (cm)</t>
  </si>
  <si>
    <t>purple anthros to calc:</t>
  </si>
  <si>
    <t>Waist:Hip</t>
  </si>
  <si>
    <t>red anthros to calc:</t>
  </si>
  <si>
    <t>Ridge area (cm2)</t>
  </si>
  <si>
    <t>Knob area (cm2)</t>
  </si>
  <si>
    <t>Triceps fatfold (mm)</t>
  </si>
  <si>
    <t>Biceps fatfold (mm)</t>
  </si>
  <si>
    <t>Subscapular fatfold (mm)</t>
  </si>
  <si>
    <t>Suprailiac fatfold (mm)</t>
  </si>
  <si>
    <t>Abdominal fatfold (mm)</t>
  </si>
  <si>
    <t>R side fatfold (mm)</t>
  </si>
  <si>
    <t>L side fatfold (mm)</t>
  </si>
  <si>
    <t>Back fatfold (mm)</t>
  </si>
  <si>
    <t>Thigh fatfold (mm)</t>
  </si>
  <si>
    <t>pink anthros to calc:</t>
  </si>
  <si>
    <t>abd fatfold (cm): abdominal circ</t>
  </si>
  <si>
    <t>abdominal radius (cm)</t>
  </si>
  <si>
    <t>average subq fat 1/2 fold (cm)</t>
  </si>
  <si>
    <t>visceral radius (cm)</t>
  </si>
  <si>
    <t>visceral r2: abdominal r2</t>
  </si>
  <si>
    <t>total abdominal area (cm2)</t>
  </si>
  <si>
    <t>total visceral area (cm2)</t>
  </si>
  <si>
    <t>Fill in the patient name, any chart number or identifier code</t>
  </si>
  <si>
    <t>and date.  Also fill in items in blue.  Use the knee height</t>
  </si>
  <si>
    <t>only when you cannot obtain a standing height.</t>
  </si>
  <si>
    <t>T = Transgender; an option that combines both male and</t>
  </si>
  <si>
    <t>female equations.</t>
  </si>
  <si>
    <t>Ask the patient for normal premorbid, adult weight.</t>
  </si>
  <si>
    <t>Use a small tape measure and record in cm.</t>
  </si>
  <si>
    <t>weight based on sex, height, and frame size.</t>
  </si>
  <si>
    <t xml:space="preserve">This weight is calculated if the person weighs &gt;130% of </t>
  </si>
  <si>
    <t>their calculated ideal; this weight will be used for adjusting</t>
  </si>
  <si>
    <t>expected levels of BCM and ECT.</t>
  </si>
  <si>
    <t>Items in green and orange are the BIA results.</t>
  </si>
  <si>
    <t>IBW is what the computer calculates for an appropriate</t>
  </si>
  <si>
    <t>Total body water (TBW) is both intra &amp; extra-cellular.</t>
  </si>
  <si>
    <t>Fat-free mass (FFM) is BCM + ECT</t>
  </si>
  <si>
    <t>BCM is muscle and organ tissues.</t>
  </si>
  <si>
    <t>Goal BCM is the expected level for adequate function.</t>
  </si>
  <si>
    <t>Adjusted obese BCM is the expected level in obesity.</t>
  </si>
  <si>
    <t>Lowest survival BCM is the point at which death is certain.</t>
  </si>
  <si>
    <t xml:space="preserve">Expected = 100%. &lt;95% = compromised function!! </t>
  </si>
  <si>
    <t>bone, collagen, extracellular fluids.</t>
  </si>
  <si>
    <t>Goal ECT is the bottom of the expected range.</t>
  </si>
  <si>
    <t>Maximum ECT is the top of the expected range.</t>
  </si>
  <si>
    <t>High may be injury/infection. Low may be dehydration.</t>
  </si>
  <si>
    <t>Both stored and essential fat.</t>
  </si>
  <si>
    <t>If numbers appear here in green, use instead of "Minimum</t>
  </si>
  <si>
    <t>ECT" and "Maximum ECT" (higher fat --&gt;lower ECT)</t>
  </si>
  <si>
    <t>The maximum and minimum reflect expected ranges.</t>
  </si>
  <si>
    <t>BMI = Body mass index; expected range = 20-25</t>
  </si>
  <si>
    <t>expected range is &gt;6.0 for men and &gt;5.0 for women</t>
  </si>
  <si>
    <t>expected range is &gt;1.0 for men and &gt;0.9 for women</t>
  </si>
  <si>
    <t>Fluid requirements = 32 cc/kg current weight</t>
  </si>
  <si>
    <t>Mtc calories = 25 cal/kg for men and 20 cal/kg for women</t>
  </si>
  <si>
    <t>Mtc calories = 20 cal/kg for men and 15 cal/kg for women</t>
  </si>
  <si>
    <t>Mtc calories = 35 cal/kg for men and 30 cal/kg for women</t>
  </si>
  <si>
    <t>High protein = 150:1 calorie to nitrogen ratio</t>
  </si>
  <si>
    <t>Stress protein = 100:1 calorie to nitrogen ratio</t>
  </si>
  <si>
    <t>Green numbers are calculated.  For more information</t>
  </si>
  <si>
    <t>visit the anthropometry course at www.hi-r-ed.org</t>
  </si>
  <si>
    <t>Instructions (for more visit BIA courses at www.hi-r-ed.org):</t>
  </si>
  <si>
    <t xml:space="preserve">DO NOT delete this sheet!! (to duplicate see column J) </t>
  </si>
  <si>
    <t>Instructions for duplication:</t>
  </si>
  <si>
    <t>Each patient should have their own worksheet</t>
  </si>
  <si>
    <t>so that you can monitor trends.  To create new</t>
  </si>
  <si>
    <t>the top of your screen) and select Worksheet.</t>
  </si>
  <si>
    <t>worksheets, (1) click on Insert (on the toolbar near</t>
  </si>
  <si>
    <t>(2) select the range of cells on this sheet between</t>
  </si>
  <si>
    <t>BI and I100; (3) copy this range (select Edit and Copy);</t>
  </si>
  <si>
    <t>(4) go to the new sheet and select the first cell (A1)</t>
  </si>
  <si>
    <t>(5) paste it into the new sheet (Edit and Paste)</t>
  </si>
  <si>
    <t>your MS Excel program or ask for assistance.</t>
  </si>
  <si>
    <t>For additional changes, see instructions for</t>
  </si>
  <si>
    <t>All the rest is calculated. Use ctr+Z to undo your entry.</t>
  </si>
  <si>
    <t>Height (cm)</t>
  </si>
  <si>
    <t>Weight (kg)</t>
  </si>
  <si>
    <t>FFM (kg)</t>
  </si>
  <si>
    <t>Adj obese wt (kg)</t>
  </si>
  <si>
    <t>Goal FFM (kg)</t>
  </si>
  <si>
    <t>BCM (kg)</t>
  </si>
  <si>
    <t>Goal BCM (kg)</t>
  </si>
  <si>
    <t>Adj obese BCM (kg)</t>
  </si>
  <si>
    <t>Lowest survival BCM (kg)</t>
  </si>
  <si>
    <t>ECT (kg)</t>
  </si>
  <si>
    <t>Minimum ECT (kg)</t>
  </si>
  <si>
    <t>Maximum ECT level (kg)</t>
  </si>
  <si>
    <t>Adjusted Goal ECT (kg)</t>
  </si>
  <si>
    <t>Adjusted Max ECT level (kg)</t>
  </si>
  <si>
    <t>Fat (kg)</t>
  </si>
  <si>
    <t>Maximum fat level (kg)</t>
  </si>
  <si>
    <t>Minimum fat level (kg)</t>
  </si>
  <si>
    <t>Usual Body Wt (kg)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</si>
</sst>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b/>
      <i/>
      <sz val="10"/>
      <color indexed="53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i/>
      <sz val="10"/>
      <color indexed="20"/>
      <name val="Arial"/>
      <family val="2"/>
    </font>
    <font>
      <b/>
      <sz val="10"/>
      <color indexed="17"/>
      <name val="Arial"/>
      <family val="2"/>
    </font>
    <font>
      <i/>
      <sz val="10"/>
      <color indexed="10"/>
      <name val="Arial"/>
      <family val="2"/>
    </font>
    <font>
      <i/>
      <sz val="10"/>
      <color indexed="14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29.7109375" style="0" customWidth="1"/>
    <col min="3" max="9" width="9.57421875" style="0" customWidth="1"/>
  </cols>
  <sheetData>
    <row r="1" spans="1:10" ht="12.75">
      <c r="A1" s="33" t="s">
        <v>117</v>
      </c>
      <c r="B1" s="1" t="s">
        <v>0</v>
      </c>
      <c r="J1" s="34" t="s">
        <v>118</v>
      </c>
    </row>
    <row r="2" spans="1:10" ht="12.75">
      <c r="A2" s="34" t="s">
        <v>116</v>
      </c>
      <c r="B2" s="2" t="s">
        <v>1</v>
      </c>
      <c r="J2" t="s">
        <v>119</v>
      </c>
    </row>
    <row r="3" spans="1:10" ht="12.75">
      <c r="A3" t="s">
        <v>77</v>
      </c>
      <c r="B3" s="1" t="s">
        <v>2</v>
      </c>
      <c r="J3" t="s">
        <v>120</v>
      </c>
    </row>
    <row r="4" spans="1:10" ht="12.75">
      <c r="A4" t="s">
        <v>78</v>
      </c>
      <c r="B4" s="3" t="s">
        <v>3</v>
      </c>
      <c r="C4" s="4"/>
      <c r="D4" s="4"/>
      <c r="E4" s="4"/>
      <c r="F4" s="4"/>
      <c r="G4" s="4"/>
      <c r="H4" s="4"/>
      <c r="I4" s="4"/>
      <c r="J4" t="s">
        <v>122</v>
      </c>
    </row>
    <row r="5" spans="1:10" ht="12.75">
      <c r="A5" t="s">
        <v>79</v>
      </c>
      <c r="B5" s="3" t="s">
        <v>130</v>
      </c>
      <c r="C5" s="5">
        <f aca="true" t="shared" si="0" ref="C5:I5">IF(C7="m",(64.19-(0.04*C8)+(2.02*C4)),IF(C7="f",(84.88-(0.24*C8)+(1.83*C4))))/2.54</f>
        <v>0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t="s">
        <v>121</v>
      </c>
    </row>
    <row r="6" spans="2:10" ht="12.75">
      <c r="B6" s="3" t="s">
        <v>131</v>
      </c>
      <c r="C6" s="4" t="s">
        <v>40</v>
      </c>
      <c r="D6" s="4" t="s">
        <v>40</v>
      </c>
      <c r="E6" s="4" t="s">
        <v>40</v>
      </c>
      <c r="F6" s="4" t="s">
        <v>40</v>
      </c>
      <c r="G6" s="4" t="s">
        <v>40</v>
      </c>
      <c r="H6" s="4" t="s">
        <v>40</v>
      </c>
      <c r="I6" s="4" t="s">
        <v>40</v>
      </c>
      <c r="J6" t="s">
        <v>123</v>
      </c>
    </row>
    <row r="7" spans="1:10" ht="12.75">
      <c r="A7" t="s">
        <v>80</v>
      </c>
      <c r="B7" s="3" t="s">
        <v>4</v>
      </c>
      <c r="C7" s="4" t="s">
        <v>40</v>
      </c>
      <c r="D7" s="4" t="s">
        <v>40</v>
      </c>
      <c r="E7" s="4" t="s">
        <v>40</v>
      </c>
      <c r="F7" s="4" t="s">
        <v>40</v>
      </c>
      <c r="G7" s="4" t="s">
        <v>40</v>
      </c>
      <c r="H7" s="4" t="s">
        <v>40</v>
      </c>
      <c r="I7" s="4" t="s">
        <v>40</v>
      </c>
      <c r="J7" t="s">
        <v>124</v>
      </c>
    </row>
    <row r="8" spans="1:10" ht="12.75">
      <c r="A8" t="s">
        <v>81</v>
      </c>
      <c r="B8" s="3" t="s">
        <v>5</v>
      </c>
      <c r="C8" s="4" t="s">
        <v>40</v>
      </c>
      <c r="D8" s="4" t="s">
        <v>40</v>
      </c>
      <c r="E8" s="4" t="s">
        <v>40</v>
      </c>
      <c r="F8" s="4" t="s">
        <v>40</v>
      </c>
      <c r="G8" s="4" t="s">
        <v>40</v>
      </c>
      <c r="H8" s="4" t="s">
        <v>40</v>
      </c>
      <c r="I8" s="4" t="s">
        <v>40</v>
      </c>
      <c r="J8" t="s">
        <v>125</v>
      </c>
    </row>
    <row r="9" spans="2:10" ht="12.75">
      <c r="B9" s="3" t="s">
        <v>6</v>
      </c>
      <c r="C9" s="4" t="s">
        <v>40</v>
      </c>
      <c r="D9" s="4" t="s">
        <v>40</v>
      </c>
      <c r="E9" s="4" t="s">
        <v>40</v>
      </c>
      <c r="F9" s="4" t="s">
        <v>40</v>
      </c>
      <c r="G9" s="4" t="s">
        <v>40</v>
      </c>
      <c r="H9" s="4" t="s">
        <v>40</v>
      </c>
      <c r="I9" s="4" t="s">
        <v>40</v>
      </c>
      <c r="J9" t="s">
        <v>126</v>
      </c>
    </row>
    <row r="10" spans="2:9" ht="12.75">
      <c r="B10" s="3" t="s">
        <v>7</v>
      </c>
      <c r="C10" s="4" t="s">
        <v>40</v>
      </c>
      <c r="D10" s="4" t="s">
        <v>40</v>
      </c>
      <c r="E10" s="4" t="s">
        <v>40</v>
      </c>
      <c r="F10" s="4" t="s">
        <v>40</v>
      </c>
      <c r="G10" s="4" t="s">
        <v>40</v>
      </c>
      <c r="H10" s="4" t="s">
        <v>40</v>
      </c>
      <c r="I10" s="4" t="s">
        <v>40</v>
      </c>
    </row>
    <row r="11" spans="1:10" ht="12.75">
      <c r="A11" t="s">
        <v>82</v>
      </c>
      <c r="B11" s="3" t="s">
        <v>147</v>
      </c>
      <c r="C11" s="4" t="s">
        <v>40</v>
      </c>
      <c r="D11" s="4" t="s">
        <v>40</v>
      </c>
      <c r="E11" s="4" t="s">
        <v>40</v>
      </c>
      <c r="F11" s="4" t="s">
        <v>40</v>
      </c>
      <c r="G11" s="4" t="s">
        <v>40</v>
      </c>
      <c r="H11" s="4" t="s">
        <v>40</v>
      </c>
      <c r="I11" s="4" t="s">
        <v>40</v>
      </c>
      <c r="J11" t="s">
        <v>128</v>
      </c>
    </row>
    <row r="12" spans="1:10" ht="12.75">
      <c r="A12" t="s">
        <v>83</v>
      </c>
      <c r="B12" s="3" t="s">
        <v>8</v>
      </c>
      <c r="C12" s="4" t="s">
        <v>40</v>
      </c>
      <c r="D12" s="4" t="s">
        <v>40</v>
      </c>
      <c r="E12" s="4" t="s">
        <v>40</v>
      </c>
      <c r="F12" s="4" t="s">
        <v>40</v>
      </c>
      <c r="G12" s="4" t="s">
        <v>40</v>
      </c>
      <c r="H12" s="4" t="s">
        <v>40</v>
      </c>
      <c r="I12" s="4" t="s">
        <v>40</v>
      </c>
      <c r="J12" t="s">
        <v>127</v>
      </c>
    </row>
    <row r="13" spans="1:9" ht="12.75">
      <c r="A13" s="34" t="s">
        <v>129</v>
      </c>
      <c r="B13" s="6" t="s">
        <v>9</v>
      </c>
      <c r="C13" s="7" t="e">
        <f>IF(C12="","wrist?",(C5)/C12)</f>
        <v>#VALUE!</v>
      </c>
      <c r="D13" s="7" t="e">
        <f aca="true" t="shared" si="1" ref="D13:I13">IF(D12="","wrist?",(D5)/D12)</f>
        <v>#VALUE!</v>
      </c>
      <c r="E13" s="7" t="e">
        <f t="shared" si="1"/>
        <v>#VALUE!</v>
      </c>
      <c r="F13" s="7" t="e">
        <f t="shared" si="1"/>
        <v>#VALUE!</v>
      </c>
      <c r="G13" s="7" t="e">
        <f t="shared" si="1"/>
        <v>#VALUE!</v>
      </c>
      <c r="H13" s="7" t="e">
        <f t="shared" si="1"/>
        <v>#VALUE!</v>
      </c>
      <c r="I13" s="7" t="e">
        <f t="shared" si="1"/>
        <v>#VALUE!</v>
      </c>
    </row>
    <row r="14" spans="1:9" ht="12.75">
      <c r="A14" t="s">
        <v>88</v>
      </c>
      <c r="B14" s="6" t="s">
        <v>10</v>
      </c>
      <c r="C14" s="6" t="str">
        <f aca="true" t="shared" si="2" ref="C14:I14">IF(C12="","M",IF(C7="m",IF(C13&lt;9.6,"L",IF(C13&gt;10.4,"S","M")),IF(C7="f",IF(C13&lt;10.1,"L",IF(C13&gt;11,"S","M")),IF(C7="t",IF(C13&lt;9.6,"L",IF(C13&gt;10.4,"S","M")),"gender?"))))</f>
        <v>gender?</v>
      </c>
      <c r="D14" s="6" t="str">
        <f t="shared" si="2"/>
        <v>gender?</v>
      </c>
      <c r="E14" s="6" t="str">
        <f t="shared" si="2"/>
        <v>gender?</v>
      </c>
      <c r="F14" s="6" t="str">
        <f t="shared" si="2"/>
        <v>gender?</v>
      </c>
      <c r="G14" s="6" t="str">
        <f t="shared" si="2"/>
        <v>gender?</v>
      </c>
      <c r="H14" s="6" t="str">
        <f t="shared" si="2"/>
        <v>gender?</v>
      </c>
      <c r="I14" s="6" t="str">
        <f t="shared" si="2"/>
        <v>gender?</v>
      </c>
    </row>
    <row r="15" spans="1:9" ht="12.75">
      <c r="A15" t="s">
        <v>89</v>
      </c>
      <c r="B15" s="8" t="s">
        <v>11</v>
      </c>
      <c r="C15" s="9" t="e">
        <f>IF(C7="m",IF(C14="L",1.1*(((C5/2.54)-60)*6+106),IF(C14="S",0.9*(((C5/2.54)-60)*6+106),((C5/2.54)-60)*6+106)),IF(C7="f",IF(C14="L",1.1*(((C5/2.54)-60)*5+100),IF(C14="S",0.9*(((C5/2.54)-60)*5+100),((C5/2.54)-60)*5+100)),IF(C7="t",IF(C14="L",1.1*(((C5/2.54)-60)*6+106),IF(C14="S",0.9*(((C5/2.54)-60)*6+106),((C5/2.54)-60)*6+106)),"gender?")))/2.2</f>
        <v>#VALUE!</v>
      </c>
      <c r="D15" s="9" t="e">
        <f aca="true" t="shared" si="3" ref="D15:I15">IF(D7="m",IF(D14="L",1.1*(((D5/2.54)-60)*6+106),IF(D14="S",0.9*(((D5/2.54)-60)*6+106),((D5/2.54)-60)*6+106)),IF(D7="f",IF(D14="L",1.1*(((D5/2.54)-60)*5+100),IF(D14="S",0.9*(((D5/2.54)-60)*5+100),((D5/2.54)-60)*5+100)),IF(D7="t",IF(D14="L",1.1*(((D5/2.54)-60)*6+106),IF(D14="S",0.9*(((D5/2.54)-60)*6+106),((D5/2.54)-60)*6+106)),"gender?")))/2.2</f>
        <v>#VALUE!</v>
      </c>
      <c r="E15" s="9" t="e">
        <f t="shared" si="3"/>
        <v>#VALUE!</v>
      </c>
      <c r="F15" s="9" t="e">
        <f t="shared" si="3"/>
        <v>#VALUE!</v>
      </c>
      <c r="G15" s="9" t="e">
        <f t="shared" si="3"/>
        <v>#VALUE!</v>
      </c>
      <c r="H15" s="9" t="e">
        <f t="shared" si="3"/>
        <v>#VALUE!</v>
      </c>
      <c r="I15" s="9" t="e">
        <f t="shared" si="3"/>
        <v>#VALUE!</v>
      </c>
    </row>
    <row r="16" spans="1:9" ht="12.75">
      <c r="A16" t="s">
        <v>84</v>
      </c>
      <c r="B16" s="6" t="s">
        <v>12</v>
      </c>
      <c r="C16" s="7" t="e">
        <f aca="true" t="shared" si="4" ref="C16:I16">IF(C15="gender?","gender?",(C6/C15)*100)</f>
        <v>#VALUE!</v>
      </c>
      <c r="D16" s="7" t="e">
        <f t="shared" si="4"/>
        <v>#VALUE!</v>
      </c>
      <c r="E16" s="7" t="e">
        <f t="shared" si="4"/>
        <v>#VALUE!</v>
      </c>
      <c r="F16" s="7" t="e">
        <f t="shared" si="4"/>
        <v>#VALUE!</v>
      </c>
      <c r="G16" s="7" t="e">
        <f t="shared" si="4"/>
        <v>#VALUE!</v>
      </c>
      <c r="H16" s="7" t="e">
        <f t="shared" si="4"/>
        <v>#VALUE!</v>
      </c>
      <c r="I16" s="7" t="e">
        <f t="shared" si="4"/>
        <v>#VALUE!</v>
      </c>
    </row>
    <row r="17" spans="2:9" ht="12.75">
      <c r="B17" s="6" t="s">
        <v>13</v>
      </c>
      <c r="C17" s="10" t="e">
        <f aca="true" t="shared" si="5" ref="C17:H17">(C6/C11)*100</f>
        <v>#VALUE!</v>
      </c>
      <c r="D17" s="10" t="e">
        <f t="shared" si="5"/>
        <v>#VALUE!</v>
      </c>
      <c r="E17" s="10" t="e">
        <f t="shared" si="5"/>
        <v>#VALUE!</v>
      </c>
      <c r="F17" s="10" t="e">
        <f t="shared" si="5"/>
        <v>#VALUE!</v>
      </c>
      <c r="G17" s="10" t="e">
        <f t="shared" si="5"/>
        <v>#VALUE!</v>
      </c>
      <c r="H17" s="10" t="e">
        <f t="shared" si="5"/>
        <v>#VALUE!</v>
      </c>
      <c r="I17" s="10" t="e">
        <f>(I6/I11)*100</f>
        <v>#VALUE!</v>
      </c>
    </row>
    <row r="18" spans="1:9" ht="12.75">
      <c r="A18" t="s">
        <v>85</v>
      </c>
      <c r="B18" s="6" t="s">
        <v>133</v>
      </c>
      <c r="C18" s="7" t="e">
        <f aca="true" t="shared" si="6" ref="C18:H18">IF(C16="gender?","gender?",IF(C16&gt;130,((C6-C15)*0.25)+C15,"not obese"))</f>
        <v>#VALUE!</v>
      </c>
      <c r="D18" s="7" t="e">
        <f t="shared" si="6"/>
        <v>#VALUE!</v>
      </c>
      <c r="E18" s="7" t="e">
        <f t="shared" si="6"/>
        <v>#VALUE!</v>
      </c>
      <c r="F18" s="7" t="e">
        <f t="shared" si="6"/>
        <v>#VALUE!</v>
      </c>
      <c r="G18" s="7" t="e">
        <f t="shared" si="6"/>
        <v>#VALUE!</v>
      </c>
      <c r="H18" s="7" t="e">
        <f t="shared" si="6"/>
        <v>#VALUE!</v>
      </c>
      <c r="I18" s="7" t="e">
        <f>IF(I16="gender?","gender?",IF(I16&gt;130,((I6-I15)*0.25)+I15,"not obese"))</f>
        <v>#VALUE!</v>
      </c>
    </row>
    <row r="19" spans="1:9" ht="12.75">
      <c r="A19" t="s">
        <v>86</v>
      </c>
      <c r="B19" s="6" t="s">
        <v>14</v>
      </c>
      <c r="C19" s="11" t="e">
        <f aca="true" t="shared" si="7" ref="C19:H19">C10+C9^2/C10</f>
        <v>#VALUE!</v>
      </c>
      <c r="D19" s="11" t="e">
        <f t="shared" si="7"/>
        <v>#VALUE!</v>
      </c>
      <c r="E19" s="11" t="e">
        <f t="shared" si="7"/>
        <v>#VALUE!</v>
      </c>
      <c r="F19" s="11" t="e">
        <f t="shared" si="7"/>
        <v>#VALUE!</v>
      </c>
      <c r="G19" s="11" t="e">
        <f t="shared" si="7"/>
        <v>#VALUE!</v>
      </c>
      <c r="H19" s="11" t="e">
        <f t="shared" si="7"/>
        <v>#VALUE!</v>
      </c>
      <c r="I19" s="11" t="e">
        <f>I10+I9^2/I10</f>
        <v>#VALUE!</v>
      </c>
    </row>
    <row r="20" spans="1:9" ht="12.75">
      <c r="A20" t="s">
        <v>87</v>
      </c>
      <c r="B20" s="6" t="s">
        <v>15</v>
      </c>
      <c r="C20" s="11" t="e">
        <f aca="true" t="shared" si="8" ref="C20:H20">SQRT(C9^2+C10^2)</f>
        <v>#VALUE!</v>
      </c>
      <c r="D20" s="11" t="e">
        <f t="shared" si="8"/>
        <v>#VALUE!</v>
      </c>
      <c r="E20" s="11" t="e">
        <f t="shared" si="8"/>
        <v>#VALUE!</v>
      </c>
      <c r="F20" s="11" t="e">
        <f t="shared" si="8"/>
        <v>#VALUE!</v>
      </c>
      <c r="G20" s="11" t="e">
        <f t="shared" si="8"/>
        <v>#VALUE!</v>
      </c>
      <c r="H20" s="11" t="e">
        <f t="shared" si="8"/>
        <v>#VALUE!</v>
      </c>
      <c r="I20" s="11" t="e">
        <f>SQRT(I9^2+I10^2)</f>
        <v>#VALUE!</v>
      </c>
    </row>
    <row r="21" spans="1:9" ht="12.75">
      <c r="A21" t="s">
        <v>90</v>
      </c>
      <c r="B21" s="8" t="s">
        <v>16</v>
      </c>
      <c r="C21" s="9" t="str">
        <f>IF(C7="m",0.58*(((C5)^1.62/C20^0.7)*(1/1.35))+(0.32*C6)-3.66,IF(C7="f",0.76*(((C5)^1.99/C20^0.58)*(1/18.91))+(0.14*C6)-0.86,IF(C7="t",0.79*(((C5)^1.81/C20^0.66)*(1/4.53))+(0.2*C6)-5.65,"gender?")))</f>
        <v>gender?</v>
      </c>
      <c r="D21" s="9" t="str">
        <f aca="true" t="shared" si="9" ref="D21:I21">IF(D7="m",0.58*(((D5)^1.62/D20^0.7)*(1/1.35))+(0.32*D6)-3.66,IF(D7="f",0.76*(((D5)^1.99/D20^0.58)*(1/18.91))+(0.14*D6)-0.86,IF(D7="t",0.79*(((D5)^1.81/D20^0.66)*(1/4.53))+(0.2*D6)-5.65,"gender?")))</f>
        <v>gender?</v>
      </c>
      <c r="E21" s="9" t="str">
        <f t="shared" si="9"/>
        <v>gender?</v>
      </c>
      <c r="F21" s="9" t="str">
        <f t="shared" si="9"/>
        <v>gender?</v>
      </c>
      <c r="G21" s="9" t="str">
        <f t="shared" si="9"/>
        <v>gender?</v>
      </c>
      <c r="H21" s="9" t="str">
        <f t="shared" si="9"/>
        <v>gender?</v>
      </c>
      <c r="I21" s="9" t="str">
        <f t="shared" si="9"/>
        <v>gender?</v>
      </c>
    </row>
    <row r="22" spans="2:9" ht="12.75">
      <c r="B22" s="6" t="s">
        <v>17</v>
      </c>
      <c r="C22" s="7" t="str">
        <f>IF(C7="m",(C6)*0.6,IF(C7="f",(C6)*0.5,IF(C7="t",(C6)*0.6,"gender?")))</f>
        <v>gender?</v>
      </c>
      <c r="D22" s="7" t="str">
        <f>IF(D7="m",(D6)*0.6,IF(D7="f",(D6)*0.5,IF(D7="t",(D6)*0.6,"gender?")))</f>
        <v>gender?</v>
      </c>
      <c r="E22" s="7" t="str">
        <f>IF(E7="m",(E6)*0.6,IF(E7="f",(E6)*0.5,IF(E7="t",(E6)*0.6,"gender?")))</f>
        <v>gender?</v>
      </c>
      <c r="F22" s="7" t="str">
        <f>IF(F7="m",(F6)*0.6,IF(F7="f",(F6)*0.5,IF(F7="t",(F6)*0.6,"gender?")))</f>
        <v>gender?</v>
      </c>
      <c r="G22" s="7" t="str">
        <f>IF(G7="m",(G6)*0.6,IF(G7="f",(G6)*0.5,IF(G7="t",(G6)*0.6,"gender?")))</f>
        <v>gender?</v>
      </c>
      <c r="H22" s="7" t="str">
        <f>IF(H7="m",(H6)*0.6,IF(H7="f",(H6)*0.5,IF(H7="t",(H6)*0.6,"gender?")))</f>
        <v>gender?</v>
      </c>
      <c r="I22" s="7" t="str">
        <f>IF(I7="m",(I6)*0.6,IF(I7="f",(I6)*0.5,IF(I7="t",(I6)*0.6,"gender?")))</f>
        <v>gender?</v>
      </c>
    </row>
    <row r="23" spans="2:9" ht="12.75">
      <c r="B23" s="6" t="s">
        <v>18</v>
      </c>
      <c r="C23" s="6" t="str">
        <f aca="true" t="shared" si="10" ref="C23:H23">IF(C7="m",IF(C21&lt;((C6/2.2)*0.55),"dehydrated","euhydrated"),IF(C7="f",IF(C21&lt;((C6/2.2)*0.5),"dehydrated","euhydrated"),IF(C7="t",IF(C21&lt;((C6/2.2)*0.55),"dehydrated","euhydrated"),"gender?")))</f>
        <v>gender?</v>
      </c>
      <c r="D23" s="6" t="str">
        <f t="shared" si="10"/>
        <v>gender?</v>
      </c>
      <c r="E23" s="6" t="str">
        <f t="shared" si="10"/>
        <v>gender?</v>
      </c>
      <c r="F23" s="6" t="str">
        <f t="shared" si="10"/>
        <v>gender?</v>
      </c>
      <c r="G23" s="6" t="str">
        <f t="shared" si="10"/>
        <v>gender?</v>
      </c>
      <c r="H23" s="6" t="str">
        <f t="shared" si="10"/>
        <v>gender?</v>
      </c>
      <c r="I23" s="6" t="str">
        <f>IF(I7="m",IF(I21&lt;((I6/2.2)*0.55),"dehydrated","euhydrated"),IF(I7="f",IF(I21&lt;((I6/2.2)*0.5),"dehydrated","euhydrated"),IF(I7="t",IF(I21&lt;((I6/2.2)*0.55),"dehydrated","euhydrated"),"gender?")))</f>
        <v>gender?</v>
      </c>
    </row>
    <row r="24" spans="2:9" ht="12.75">
      <c r="B24" s="6" t="s">
        <v>19</v>
      </c>
      <c r="C24" s="7" t="str">
        <f>IF(C21="gender?","gender?",((C21)/C6)*100)</f>
        <v>gender?</v>
      </c>
      <c r="D24" s="7" t="str">
        <f>IF(D21="gender?","gender?",((D21)/D6)*100)</f>
        <v>gender?</v>
      </c>
      <c r="E24" s="7" t="str">
        <f>IF(E21="gender?","gender?",((E21)/E6)*100)</f>
        <v>gender?</v>
      </c>
      <c r="F24" s="7" t="str">
        <f>IF(F21="gender?","gender?",((F21)/F6)*100)</f>
        <v>gender?</v>
      </c>
      <c r="G24" s="7" t="str">
        <f>IF(G21="gender?","gender?",((G21)/G6)*100)</f>
        <v>gender?</v>
      </c>
      <c r="H24" s="7" t="str">
        <f>IF(H21="gender?","gender?",((H21)/H6)*100)</f>
        <v>gender?</v>
      </c>
      <c r="I24" s="7" t="str">
        <f>IF(I21="gender?","gender?",((I21)/I6)*100)</f>
        <v>gender?</v>
      </c>
    </row>
    <row r="25" spans="1:9" ht="12.75">
      <c r="A25" t="s">
        <v>91</v>
      </c>
      <c r="B25" s="8" t="s">
        <v>132</v>
      </c>
      <c r="C25" s="9" t="str">
        <f>IF(C7="m",(0.5*(((C5)^1.48/C20^0.55)*(1/1.21))+(0.42*C6)+0.49),IF(C7="f",(0.88*(((C5)^1.97/C20^0.49)*(1/25.22))+(0.081*C6)+0.07),IF(C7="t",(0.88*(((C5)^2.24/C20^0.63)*(1/37.63))+(0.16*C6)-3.96),"gender?")))</f>
        <v>gender?</v>
      </c>
      <c r="D25" s="9" t="str">
        <f>IF(D7="m",(0.5*(((D5)^1.48/D20^0.55)*(1/1.21))+(0.42*D6)+0.49),IF(D7="f",(0.88*(((D5)^1.97/D20^0.49)*(1/25.22))+(0.081*D6)+0.07),IF(D7="t",(0.88*(((D5)^2.24/D20^0.63)*(1/37.63))+(0.16*D6)-3.96),"gender?")))</f>
        <v>gender?</v>
      </c>
      <c r="E25" s="9" t="str">
        <f>IF(E7="m",(0.5*(((E5)^1.48/E20^0.55)*(1/1.21))+(0.42*E6)+0.49),IF(E7="f",(0.88*(((E5)^1.97/E20^0.49)*(1/25.22))+(0.081*E6)+0.07),IF(E7="t",(0.88*(((E5)^2.24/E20^0.63)*(1/37.63))+(0.16*E6)-3.96),"gender?")))</f>
        <v>gender?</v>
      </c>
      <c r="F25" s="9" t="str">
        <f>IF(F7="m",(0.5*(((F5)^1.48/F20^0.55)*(1/1.21))+(0.42*F6)+0.49),IF(F7="f",(0.88*(((F5)^1.97/F20^0.49)*(1/25.22))+(0.081*F6)+0.07),IF(F7="t",(0.88*(((F5)^2.24/F20^0.63)*(1/37.63))+(0.16*F6)-3.96),"gender?")))</f>
        <v>gender?</v>
      </c>
      <c r="G25" s="9" t="str">
        <f>IF(G7="m",(0.5*(((G5)^1.48/G20^0.55)*(1/1.21))+(0.42*G6)+0.49),IF(G7="f",(0.88*(((G5)^1.97/G20^0.49)*(1/25.22))+(0.081*G6)+0.07),IF(G7="t",(0.88*(((G5)^2.24/G20^0.63)*(1/37.63))+(0.16*G6)-3.96),"gender?")))</f>
        <v>gender?</v>
      </c>
      <c r="H25" s="9" t="str">
        <f>IF(H7="m",(0.5*(((H5)^1.48/H20^0.55)*(1/1.21))+(0.42*H6)+0.49),IF(H7="f",(0.88*(((H5)^1.97/H20^0.49)*(1/25.22))+(0.081*H6)+0.07),IF(H7="t",(0.88*(((H5)^2.24/H20^0.63)*(1/37.63))+(0.16*H6)-3.96),"gender?")))</f>
        <v>gender?</v>
      </c>
      <c r="I25" s="9" t="str">
        <f>IF(I7="m",(0.5*(((I5)^1.48/I20^0.55)*(1/1.21))+(0.42*I6)+0.49),IF(I7="f",(0.88*(((I5)^1.97/I20^0.49)*(1/25.22))+(0.081*I6)+0.07),IF(I7="t",(0.88*(((I5)^2.24/I20^0.63)*(1/37.63))+(0.16*I6)-3.96),"gender?")))</f>
        <v>gender?</v>
      </c>
    </row>
    <row r="26" spans="2:9" ht="12.75">
      <c r="B26" s="6" t="s">
        <v>134</v>
      </c>
      <c r="C26" s="7" t="str">
        <f aca="true" t="shared" si="11" ref="C26:H26">IF(C7="m",(C15*0.4)+(C6*0.4),IF(C7="f",(C15*0.3)+(C6*0.4),IF(C7="t",(C15*0.4)+(C6*0.4),"gender?")))</f>
        <v>gender?</v>
      </c>
      <c r="D26" s="7" t="str">
        <f t="shared" si="11"/>
        <v>gender?</v>
      </c>
      <c r="E26" s="7" t="str">
        <f t="shared" si="11"/>
        <v>gender?</v>
      </c>
      <c r="F26" s="7" t="str">
        <f t="shared" si="11"/>
        <v>gender?</v>
      </c>
      <c r="G26" s="7" t="str">
        <f t="shared" si="11"/>
        <v>gender?</v>
      </c>
      <c r="H26" s="7" t="str">
        <f t="shared" si="11"/>
        <v>gender?</v>
      </c>
      <c r="I26" s="7" t="str">
        <f>IF(I7="m",(I15*0.4)+(I6*0.4),IF(I7="f",(I15*0.3)+(I6*0.4),IF(I7="t",(I15*0.4)+(I6*0.4),"gender?")))</f>
        <v>gender?</v>
      </c>
    </row>
    <row r="27" spans="1:9" ht="12.75">
      <c r="A27" t="s">
        <v>92</v>
      </c>
      <c r="B27" s="8" t="s">
        <v>135</v>
      </c>
      <c r="C27" s="9" t="str">
        <f>IF(C7="m",(0.76*(((C5)^1.6/C19^0.5)*59.06)+(18.52*C6)-386.66)*0.00833,IF(C7="f",(0.96*(((C5)^2.07/C19^0.36)*1.3)+(5.79*C6)-230.51)*0.00833,IF(C7="t",(0.87*(((C5)^2.49/C19^0.49)*(1/2.06))+(6.48*C6)-310.95)*0.00833,"gender?")))</f>
        <v>gender?</v>
      </c>
      <c r="D27" s="9" t="str">
        <f>IF(D7="m",(0.76*(((D5)^1.6/D19^0.5)*59.06)+(18.52*D6)-386.66)*0.00833,IF(D7="f",(0.96*(((D5)^2.07/D19^0.36)*1.3)+(5.79*D6)-230.51)*0.00833,IF(D7="t",(0.87*(((D5)^2.49/D19^0.49)*(1/2.06))+(6.48*D6)-310.95)*0.00833,"gender?")))</f>
        <v>gender?</v>
      </c>
      <c r="E27" s="9" t="str">
        <f>IF(E7="m",(0.76*(((E5)^1.6/E19^0.5)*59.06)+(18.52*E6)-386.66)*0.00833,IF(E7="f",(0.96*(((E5)^2.07/E19^0.36)*1.3)+(5.79*E6)-230.51)*0.00833,IF(E7="t",(0.87*(((E5)^2.49/E19^0.49)*(1/2.06))+(6.48*E6)-310.95)*0.00833,"gender?")))</f>
        <v>gender?</v>
      </c>
      <c r="F27" s="9" t="str">
        <f>IF(F7="m",(0.76*(((F5)^1.6/F19^0.5)*59.06)+(18.52*F6)-386.66)*0.00833,IF(F7="f",(0.96*(((F5)^2.07/F19^0.36)*1.3)+(5.79*F6)-230.51)*0.00833,IF(F7="t",(0.87*(((F5)^2.49/F19^0.49)*(1/2.06))+(6.48*F6)-310.95)*0.00833,"gender?")))</f>
        <v>gender?</v>
      </c>
      <c r="G27" s="9" t="str">
        <f>IF(G7="m",(0.76*(((G5)^1.6/G19^0.5)*59.06)+(18.52*G6)-386.66)*0.00833,IF(G7="f",(0.96*(((G5)^2.07/G19^0.36)*1.3)+(5.79*G6)-230.51)*0.00833,IF(G7="t",(0.87*(((G5)^2.49/G19^0.49)*(1/2.06))+(6.48*G6)-310.95)*0.00833,"gender?")))</f>
        <v>gender?</v>
      </c>
      <c r="H27" s="9" t="str">
        <f>IF(H7="m",(0.76*(((H5)^1.6/H19^0.5)*59.06)+(18.52*H6)-386.66)*0.00833,IF(H7="f",(0.96*(((H5)^2.07/H19^0.36)*1.3)+(5.79*H6)-230.51)*0.00833,IF(H7="t",(0.87*(((H5)^2.49/H19^0.49)*(1/2.06))+(6.48*H6)-310.95)*0.00833,"gender?")))</f>
        <v>gender?</v>
      </c>
      <c r="I27" s="9" t="str">
        <f>IF(I7="m",(0.76*(((I5)^1.6/I19^0.5)*59.06)+(18.52*I6)-386.66)*0.00833,IF(I7="f",(0.96*(((I5)^2.07/I19^0.36)*1.3)+(5.79*I6)-230.51)*0.00833,IF(I7="t",(0.87*(((I5)^2.49/I19^0.49)*(1/2.06))+(6.48*I6)-310.95)*0.00833,"gender?")))</f>
        <v>gender?</v>
      </c>
    </row>
    <row r="28" spans="1:9" ht="12.75">
      <c r="A28" t="s">
        <v>93</v>
      </c>
      <c r="B28" s="6" t="s">
        <v>136</v>
      </c>
      <c r="C28" s="7" t="str">
        <f aca="true" t="shared" si="12" ref="C28:H28">IF(C7="m",C15*0.39,IF(C7="f",C15*0.3,IF(C7="t",C15*0.35,"gender?")))</f>
        <v>gender?</v>
      </c>
      <c r="D28" s="7" t="str">
        <f t="shared" si="12"/>
        <v>gender?</v>
      </c>
      <c r="E28" s="7" t="str">
        <f t="shared" si="12"/>
        <v>gender?</v>
      </c>
      <c r="F28" s="7" t="str">
        <f t="shared" si="12"/>
        <v>gender?</v>
      </c>
      <c r="G28" s="7" t="str">
        <f t="shared" si="12"/>
        <v>gender?</v>
      </c>
      <c r="H28" s="7" t="str">
        <f t="shared" si="12"/>
        <v>gender?</v>
      </c>
      <c r="I28" s="7" t="str">
        <f>IF(I7="m",I15*0.39,IF(I7="f",I15*0.3,IF(I7="t",I15*0.35,"gender?")))</f>
        <v>gender?</v>
      </c>
    </row>
    <row r="29" spans="1:9" ht="12.75">
      <c r="A29" t="s">
        <v>94</v>
      </c>
      <c r="B29" s="6" t="s">
        <v>137</v>
      </c>
      <c r="C29" s="7" t="e">
        <f>IF(C18="not obese","not obese",IF(C7="m",C18*0.4,IF(C7="f",C18*0.3,IF(C7="t",C18*0.35,"gender?"))))</f>
        <v>#VALUE!</v>
      </c>
      <c r="D29" s="7" t="e">
        <f>IF(D18="not obese","not obese",IF(D7="m",D18*0.4,IF(D7="f",D18*0.3,IF(D7="t",D18*0.35,"gender?"))))</f>
        <v>#VALUE!</v>
      </c>
      <c r="E29" s="7" t="e">
        <f>IF(E18="not obese","not obese",IF(E7="m",E18*0.4,IF(E7="f",E18*0.3,IF(E7="t",E18*0.35,"gender?"))))</f>
        <v>#VALUE!</v>
      </c>
      <c r="F29" s="7" t="e">
        <f>IF(F18="not obese","not obese",IF(F7="m",F18*0.4,IF(F7="f",F18*0.3,IF(F7="t",F18*0.35,"gender?"))))</f>
        <v>#VALUE!</v>
      </c>
      <c r="G29" s="7" t="e">
        <f>IF(G18="not obese","not obese",IF(G7="m",G18*0.4,IF(G7="f",G18*0.3,IF(G7="t",G18*0.35,"gender?"))))</f>
        <v>#VALUE!</v>
      </c>
      <c r="H29" s="7" t="e">
        <f>IF(H18="not obese","not obese",IF(H7="m",H18*0.4,IF(H7="f",H18*0.3,IF(H7="t",H18*0.35,"gender?"))))</f>
        <v>#VALUE!</v>
      </c>
      <c r="I29" s="7" t="e">
        <f>IF(I18="not obese","not obese",IF(I7="m",I18*0.4,IF(I7="f",I18*0.3,IF(I7="t",I18*0.35,"gender?"))))</f>
        <v>#VALUE!</v>
      </c>
    </row>
    <row r="30" spans="1:9" ht="12.75">
      <c r="A30" t="s">
        <v>95</v>
      </c>
      <c r="B30" s="6" t="s">
        <v>138</v>
      </c>
      <c r="C30" s="7" t="e">
        <f aca="true" t="shared" si="13" ref="C30:H30">SUM(C28*0.54)</f>
        <v>#VALUE!</v>
      </c>
      <c r="D30" s="7" t="e">
        <f t="shared" si="13"/>
        <v>#VALUE!</v>
      </c>
      <c r="E30" s="7" t="e">
        <f t="shared" si="13"/>
        <v>#VALUE!</v>
      </c>
      <c r="F30" s="7" t="e">
        <f t="shared" si="13"/>
        <v>#VALUE!</v>
      </c>
      <c r="G30" s="7" t="e">
        <f t="shared" si="13"/>
        <v>#VALUE!</v>
      </c>
      <c r="H30" s="7" t="e">
        <f t="shared" si="13"/>
        <v>#VALUE!</v>
      </c>
      <c r="I30" s="7" t="e">
        <f>SUM(I28*0.54)</f>
        <v>#VALUE!</v>
      </c>
    </row>
    <row r="31" spans="2:9" ht="12.75">
      <c r="B31" s="6" t="s">
        <v>20</v>
      </c>
      <c r="C31" s="6" t="e">
        <f aca="true" t="shared" si="14" ref="C31:H31">IF(C18="not obese",IF(C7="m",IF(C27&lt;C15*0.39,"low",IF(C27&gt;C15*0.44,"high","adequate")),IF(C7="f",IF(C27&lt;C15*0.32,"low",IF(C27&gt;C15*0.38,"high","adequate")),IF(C7="t",IF(C27&lt;C15*0.35,"low",IF(C27&gt;C15*0.44,"high","adequate")),"gender?"))),IF(C7="m",IF(C27&lt;C18*0.39,"low",IF(C27&gt;C18*0.44,"high","adequate")),IF(C7="f",IF(C27&lt;C18*0.32,"low",IF(C27&gt;C18*0.38,"high","adequate")),IF(C7="t",IF(C27&lt;C18*0.39,"low",IF(C27&gt;C18*0.44,"high","adequate")),"gender?"))))</f>
        <v>#VALUE!</v>
      </c>
      <c r="D31" s="6" t="e">
        <f t="shared" si="14"/>
        <v>#VALUE!</v>
      </c>
      <c r="E31" s="6" t="e">
        <f t="shared" si="14"/>
        <v>#VALUE!</v>
      </c>
      <c r="F31" s="6" t="e">
        <f t="shared" si="14"/>
        <v>#VALUE!</v>
      </c>
      <c r="G31" s="6" t="e">
        <f t="shared" si="14"/>
        <v>#VALUE!</v>
      </c>
      <c r="H31" s="6" t="e">
        <f t="shared" si="14"/>
        <v>#VALUE!</v>
      </c>
      <c r="I31" s="6" t="e">
        <f>IF(I18="not obese",IF(I7="m",IF(I27&lt;I15*0.39,"low",IF(I27&gt;I15*0.44,"high","adequate")),IF(I7="f",IF(I27&lt;I15*0.32,"low",IF(I27&gt;I15*0.38,"high","adequate")),IF(I7="t",IF(I27&lt;I15*0.35,"low",IF(I27&gt;I15*0.44,"high","adequate")),"gender?"))),IF(I7="m",IF(I27&lt;I18*0.39,"low",IF(I27&gt;I18*0.44,"high","adequate")),IF(I7="f",IF(I27&lt;I18*0.32,"low",IF(I27&gt;I18*0.38,"high","adequate")),IF(I7="t",IF(I27&lt;I18*0.39,"low",IF(I27&gt;I18*0.44,"high","adequate")),"gender?"))))</f>
        <v>#VALUE!</v>
      </c>
    </row>
    <row r="32" spans="1:9" ht="12.75">
      <c r="A32" t="s">
        <v>96</v>
      </c>
      <c r="B32" s="12" t="s">
        <v>21</v>
      </c>
      <c r="C32" s="13" t="e">
        <f aca="true" t="shared" si="15" ref="C32:H32">IF(C29="not obese",(C27/C28)*100,((C27/C29)*100))</f>
        <v>#VALUE!</v>
      </c>
      <c r="D32" s="13" t="e">
        <f t="shared" si="15"/>
        <v>#VALUE!</v>
      </c>
      <c r="E32" s="13" t="e">
        <f t="shared" si="15"/>
        <v>#VALUE!</v>
      </c>
      <c r="F32" s="13" t="e">
        <f t="shared" si="15"/>
        <v>#VALUE!</v>
      </c>
      <c r="G32" s="13" t="e">
        <f t="shared" si="15"/>
        <v>#VALUE!</v>
      </c>
      <c r="H32" s="13" t="e">
        <f t="shared" si="15"/>
        <v>#VALUE!</v>
      </c>
      <c r="I32" s="13" t="e">
        <f>IF(I29="not obese",(I27/I28)*100,((I27/I29)*100))</f>
        <v>#VALUE!</v>
      </c>
    </row>
    <row r="33" spans="2:9" ht="12.75">
      <c r="B33" s="6" t="s">
        <v>22</v>
      </c>
      <c r="C33" s="7" t="str">
        <f aca="true" t="shared" si="16" ref="C33:H33">IF(C27="gender?","gender?",(C27/C6)*100)</f>
        <v>gender?</v>
      </c>
      <c r="D33" s="7" t="str">
        <f t="shared" si="16"/>
        <v>gender?</v>
      </c>
      <c r="E33" s="7" t="str">
        <f t="shared" si="16"/>
        <v>gender?</v>
      </c>
      <c r="F33" s="7" t="str">
        <f t="shared" si="16"/>
        <v>gender?</v>
      </c>
      <c r="G33" s="7" t="str">
        <f t="shared" si="16"/>
        <v>gender?</v>
      </c>
      <c r="H33" s="7" t="str">
        <f t="shared" si="16"/>
        <v>gender?</v>
      </c>
      <c r="I33" s="7" t="str">
        <f>IF(I27="gender?","gender?",(I27/I6)*100)</f>
        <v>gender?</v>
      </c>
    </row>
    <row r="34" spans="1:9" ht="12.75">
      <c r="A34" t="s">
        <v>97</v>
      </c>
      <c r="B34" s="8" t="s">
        <v>139</v>
      </c>
      <c r="C34" s="9" t="str">
        <f>IF(C25="gender?","gender?",C25-C28)</f>
        <v>gender?</v>
      </c>
      <c r="D34" s="9" t="str">
        <f>IF(D25="gender?","gender?",D25-D28)</f>
        <v>gender?</v>
      </c>
      <c r="E34" s="9" t="str">
        <f>IF(E25="gender?","gender?",E25-E28)</f>
        <v>gender?</v>
      </c>
      <c r="F34" s="9" t="str">
        <f>IF(F25="gender?","gender?",F25-F28)</f>
        <v>gender?</v>
      </c>
      <c r="G34" s="9" t="str">
        <f>IF(G25="gender?","gender?",G25-G28)</f>
        <v>gender?</v>
      </c>
      <c r="H34" s="9" t="str">
        <f>IF(H25="gender?","gender?",H25-H28)</f>
        <v>gender?</v>
      </c>
      <c r="I34" s="9" t="str">
        <f>IF(I25="gender?","gender?",I25-I28)</f>
        <v>gender?</v>
      </c>
    </row>
    <row r="35" spans="1:9" ht="12.75">
      <c r="A35" t="s">
        <v>98</v>
      </c>
      <c r="B35" s="6" t="s">
        <v>140</v>
      </c>
      <c r="C35" s="7" t="str">
        <f aca="true" t="shared" si="17" ref="C35:H35">IF(C7="m",C6*0.39,IF(C7="f",C6*0.37,IF(C7="t",C6*0.37,"gender?")))</f>
        <v>gender?</v>
      </c>
      <c r="D35" s="7" t="str">
        <f t="shared" si="17"/>
        <v>gender?</v>
      </c>
      <c r="E35" s="7" t="str">
        <f t="shared" si="17"/>
        <v>gender?</v>
      </c>
      <c r="F35" s="7" t="str">
        <f t="shared" si="17"/>
        <v>gender?</v>
      </c>
      <c r="G35" s="7" t="str">
        <f t="shared" si="17"/>
        <v>gender?</v>
      </c>
      <c r="H35" s="7" t="str">
        <f t="shared" si="17"/>
        <v>gender?</v>
      </c>
      <c r="I35" s="7" t="str">
        <f>IF(I7="m",I6*0.39,IF(I7="f",I6*0.37,IF(I7="t",I6*0.37,"gender?")))</f>
        <v>gender?</v>
      </c>
    </row>
    <row r="36" spans="1:9" ht="12.75">
      <c r="A36" t="s">
        <v>99</v>
      </c>
      <c r="B36" s="6" t="s">
        <v>141</v>
      </c>
      <c r="C36" s="7" t="str">
        <f aca="true" t="shared" si="18" ref="C36:H36">IF(C7="m",C6*0.45,IF(C7="f",C6*0.44,IF(C7="t",C6*0.45,"gender?")))</f>
        <v>gender?</v>
      </c>
      <c r="D36" s="7" t="str">
        <f t="shared" si="18"/>
        <v>gender?</v>
      </c>
      <c r="E36" s="7" t="str">
        <f t="shared" si="18"/>
        <v>gender?</v>
      </c>
      <c r="F36" s="7" t="str">
        <f t="shared" si="18"/>
        <v>gender?</v>
      </c>
      <c r="G36" s="7" t="str">
        <f t="shared" si="18"/>
        <v>gender?</v>
      </c>
      <c r="H36" s="7" t="str">
        <f t="shared" si="18"/>
        <v>gender?</v>
      </c>
      <c r="I36" s="7" t="str">
        <f>IF(I7="m",I6*0.45,IF(I7="f",I6*0.44,IF(I7="t",I6*0.45,"gender?")))</f>
        <v>gender?</v>
      </c>
    </row>
    <row r="37" spans="1:9" ht="12.75">
      <c r="A37" t="s">
        <v>100</v>
      </c>
      <c r="B37" s="6" t="s">
        <v>23</v>
      </c>
      <c r="C37" s="6" t="str">
        <f aca="true" t="shared" si="19" ref="C37:H37">IF(C7="m",IF(C34&lt;C6*0.39,"low",IF(C34&gt;C6*0.45,"high","adequate")),IF(C7="f",IF(C34&lt;C6*0.37,"low",IF(C34&gt;C6*0.45,"high","adequate")),IF(C7="t",IF(C34&lt;C6*0.37,"low",IF(C34&gt;C6*0.45,"high","adequate")),"gender?")))</f>
        <v>gender?</v>
      </c>
      <c r="D37" s="6" t="str">
        <f t="shared" si="19"/>
        <v>gender?</v>
      </c>
      <c r="E37" s="6" t="str">
        <f t="shared" si="19"/>
        <v>gender?</v>
      </c>
      <c r="F37" s="6" t="str">
        <f t="shared" si="19"/>
        <v>gender?</v>
      </c>
      <c r="G37" s="6" t="str">
        <f t="shared" si="19"/>
        <v>gender?</v>
      </c>
      <c r="H37" s="6" t="str">
        <f t="shared" si="19"/>
        <v>gender?</v>
      </c>
      <c r="I37" s="6" t="str">
        <f>IF(I7="m",IF(I34&lt;I6*0.39,"low",IF(I34&gt;I6*0.45,"high","adequate")),IF(I7="f",IF(I34&lt;I6*0.37,"low",IF(I34&gt;I6*0.45,"high","adequate")),IF(I7="t",IF(I34&lt;I6*0.37,"low",IF(I34&gt;I6*0.45,"high","adequate")),"gender?")))</f>
        <v>gender?</v>
      </c>
    </row>
    <row r="38" spans="1:9" ht="12.75">
      <c r="A38" t="s">
        <v>102</v>
      </c>
      <c r="B38" s="14" t="s">
        <v>142</v>
      </c>
      <c r="C38" s="15" t="str">
        <f aca="true" t="shared" si="20" ref="C38:H38">IF(C45="high",(C35-(((C42-C43)*0.73)-(C42-C43)*0.11)),"not obese")</f>
        <v>not obese</v>
      </c>
      <c r="D38" s="15" t="str">
        <f t="shared" si="20"/>
        <v>not obese</v>
      </c>
      <c r="E38" s="15" t="str">
        <f t="shared" si="20"/>
        <v>not obese</v>
      </c>
      <c r="F38" s="15" t="str">
        <f t="shared" si="20"/>
        <v>not obese</v>
      </c>
      <c r="G38" s="15" t="str">
        <f t="shared" si="20"/>
        <v>not obese</v>
      </c>
      <c r="H38" s="15" t="str">
        <f t="shared" si="20"/>
        <v>not obese</v>
      </c>
      <c r="I38" s="15" t="str">
        <f>IF(I45="high",(I35-(((I42-I43)*0.73)-(I42-I43)*0.11)),"not obese")</f>
        <v>not obese</v>
      </c>
    </row>
    <row r="39" spans="1:9" ht="12.75">
      <c r="A39" t="s">
        <v>103</v>
      </c>
      <c r="B39" s="14" t="s">
        <v>143</v>
      </c>
      <c r="C39" s="15" t="str">
        <f aca="true" t="shared" si="21" ref="C39:H39">IF(C45="high",(C36-(((C42-C43)*0.73)-(C42-C43)*0.11)),"not obese")</f>
        <v>not obese</v>
      </c>
      <c r="D39" s="15" t="str">
        <f t="shared" si="21"/>
        <v>not obese</v>
      </c>
      <c r="E39" s="15" t="str">
        <f t="shared" si="21"/>
        <v>not obese</v>
      </c>
      <c r="F39" s="15" t="str">
        <f t="shared" si="21"/>
        <v>not obese</v>
      </c>
      <c r="G39" s="15" t="str">
        <f t="shared" si="21"/>
        <v>not obese</v>
      </c>
      <c r="H39" s="15" t="str">
        <f t="shared" si="21"/>
        <v>not obese</v>
      </c>
      <c r="I39" s="15" t="str">
        <f>IF(I45="high",(I36-(((I42-I43)*0.73)-(I42-I43)*0.11)),"not obese")</f>
        <v>not obese</v>
      </c>
    </row>
    <row r="40" spans="2:9" ht="12.75">
      <c r="B40" s="14" t="s">
        <v>23</v>
      </c>
      <c r="C40" s="14" t="str">
        <f>IF(C7="m",IF(C34&lt;C38,"low",IF(C34&gt;C39,"high","adequate")),IF(C7="f",IF(C34&lt;C38,"low",IF(C34&gt;C39,"high","adequate")),IF(C7="t",IF(C34&lt;C38,"low",IF(C34&gt;C39,"high","adequate")),"gender?")))</f>
        <v>gender?</v>
      </c>
      <c r="D40" s="14" t="str">
        <f aca="true" t="shared" si="22" ref="D40:I40">IF(D7="m",IF(D34&lt;D38,"low",IF(D34&gt;D39,"high","adequate")),IF(D7="f",IF(D34&lt;D38,"low",IF(D34&gt;D39,"high","adequate")),IF(D7="t",IF(D34&lt;D38,"low",IF(D34&gt;D39,"high","adequate")),"gender?")))</f>
        <v>gender?</v>
      </c>
      <c r="E40" s="14" t="str">
        <f t="shared" si="22"/>
        <v>gender?</v>
      </c>
      <c r="F40" s="14" t="str">
        <f t="shared" si="22"/>
        <v>gender?</v>
      </c>
      <c r="G40" s="14" t="str">
        <f t="shared" si="22"/>
        <v>gender?</v>
      </c>
      <c r="H40" s="14" t="str">
        <f t="shared" si="22"/>
        <v>gender?</v>
      </c>
      <c r="I40" s="14" t="str">
        <f t="shared" si="22"/>
        <v>gender?</v>
      </c>
    </row>
    <row r="41" spans="2:9" ht="12.75">
      <c r="B41" s="6" t="s">
        <v>24</v>
      </c>
      <c r="C41" s="7" t="str">
        <f aca="true" t="shared" si="23" ref="C41:H41">IF(C34="gender?","gender?",(C34/C6)*100)</f>
        <v>gender?</v>
      </c>
      <c r="D41" s="7" t="str">
        <f t="shared" si="23"/>
        <v>gender?</v>
      </c>
      <c r="E41" s="7" t="str">
        <f t="shared" si="23"/>
        <v>gender?</v>
      </c>
      <c r="F41" s="7" t="str">
        <f t="shared" si="23"/>
        <v>gender?</v>
      </c>
      <c r="G41" s="7" t="str">
        <f t="shared" si="23"/>
        <v>gender?</v>
      </c>
      <c r="H41" s="7" t="str">
        <f t="shared" si="23"/>
        <v>gender?</v>
      </c>
      <c r="I41" s="7" t="str">
        <f>IF(I34="gender?","gender?",(I34/I6)*100)</f>
        <v>gender?</v>
      </c>
    </row>
    <row r="42" spans="1:9" ht="12.75">
      <c r="A42" t="s">
        <v>101</v>
      </c>
      <c r="B42" s="8" t="s">
        <v>144</v>
      </c>
      <c r="C42" s="9" t="str">
        <f aca="true" t="shared" si="24" ref="C42:H42">IF(C25="gender?","gender?",C6-C25)</f>
        <v>gender?</v>
      </c>
      <c r="D42" s="9" t="str">
        <f t="shared" si="24"/>
        <v>gender?</v>
      </c>
      <c r="E42" s="9" t="str">
        <f t="shared" si="24"/>
        <v>gender?</v>
      </c>
      <c r="F42" s="9" t="str">
        <f t="shared" si="24"/>
        <v>gender?</v>
      </c>
      <c r="G42" s="9" t="str">
        <f t="shared" si="24"/>
        <v>gender?</v>
      </c>
      <c r="H42" s="9" t="str">
        <f t="shared" si="24"/>
        <v>gender?</v>
      </c>
      <c r="I42" s="9" t="str">
        <f>IF(I25="gender?","gender?",I6-I25)</f>
        <v>gender?</v>
      </c>
    </row>
    <row r="43" spans="1:9" ht="12.75">
      <c r="A43" t="s">
        <v>104</v>
      </c>
      <c r="B43" s="6" t="s">
        <v>145</v>
      </c>
      <c r="C43" s="7" t="str">
        <f aca="true" t="shared" si="25" ref="C43:H43">IF(C7="m",C6*0.22,IF(C7="f",C6*0.32,IF(C7="t",C6*0.2,"gender?")))</f>
        <v>gender?</v>
      </c>
      <c r="D43" s="7" t="str">
        <f t="shared" si="25"/>
        <v>gender?</v>
      </c>
      <c r="E43" s="7" t="str">
        <f t="shared" si="25"/>
        <v>gender?</v>
      </c>
      <c r="F43" s="7" t="str">
        <f t="shared" si="25"/>
        <v>gender?</v>
      </c>
      <c r="G43" s="7" t="str">
        <f t="shared" si="25"/>
        <v>gender?</v>
      </c>
      <c r="H43" s="7" t="str">
        <f t="shared" si="25"/>
        <v>gender?</v>
      </c>
      <c r="I43" s="7" t="str">
        <f>IF(I7="m",I6*0.22,IF(I7="f",I6*0.32,IF(I7="t",I6*0.2,"gender?")))</f>
        <v>gender?</v>
      </c>
    </row>
    <row r="44" spans="2:9" ht="12.75">
      <c r="B44" s="6" t="s">
        <v>146</v>
      </c>
      <c r="C44" s="7" t="str">
        <f aca="true" t="shared" si="26" ref="C44:H44">IF(C7="m",C6*0.1,IF(C7="f",C6*0.2,IF(C7="t",C6*0.2,"gender?")))</f>
        <v>gender?</v>
      </c>
      <c r="D44" s="7" t="str">
        <f t="shared" si="26"/>
        <v>gender?</v>
      </c>
      <c r="E44" s="7" t="str">
        <f t="shared" si="26"/>
        <v>gender?</v>
      </c>
      <c r="F44" s="7" t="str">
        <f t="shared" si="26"/>
        <v>gender?</v>
      </c>
      <c r="G44" s="7" t="str">
        <f t="shared" si="26"/>
        <v>gender?</v>
      </c>
      <c r="H44" s="7" t="str">
        <f t="shared" si="26"/>
        <v>gender?</v>
      </c>
      <c r="I44" s="7" t="str">
        <f>IF(I7="m",I6*0.1,IF(I7="f",I6*0.2,IF(I7="t",I6*0.2,"gender?")))</f>
        <v>gender?</v>
      </c>
    </row>
    <row r="45" spans="2:9" ht="12.75">
      <c r="B45" s="16" t="s">
        <v>25</v>
      </c>
      <c r="C45" s="6" t="str">
        <f aca="true" t="shared" si="27" ref="C45:H45">IF(C7="m",IF(C42&lt;C6*0.1,"low",IF(C42&gt;C6*0.2,"high","adequate")),IF(C7="f",IF(C42&lt;C6*0.2,"low",IF(C42&gt;C6*0.32,"high","adequate")),IF(C7="t",IF(C42&lt;C6*0.1,"low",IF(C42&gt;C6*0.2,"high","adequate")),"gender?")))</f>
        <v>gender?</v>
      </c>
      <c r="D45" s="6" t="str">
        <f t="shared" si="27"/>
        <v>gender?</v>
      </c>
      <c r="E45" s="6" t="str">
        <f t="shared" si="27"/>
        <v>gender?</v>
      </c>
      <c r="F45" s="6" t="str">
        <f t="shared" si="27"/>
        <v>gender?</v>
      </c>
      <c r="G45" s="6" t="str">
        <f t="shared" si="27"/>
        <v>gender?</v>
      </c>
      <c r="H45" s="6" t="str">
        <f t="shared" si="27"/>
        <v>gender?</v>
      </c>
      <c r="I45" s="6" t="str">
        <f>IF(I7="m",IF(I42&lt;I6*0.1,"low",IF(I42&gt;I6*0.2,"high","adequate")),IF(I7="f",IF(I42&lt;I6*0.2,"low",IF(I42&gt;I6*0.32,"high","adequate")),IF(I7="t",IF(I42&lt;I6*0.1,"low",IF(I42&gt;I6*0.2,"high","adequate")),"gender?")))</f>
        <v>gender?</v>
      </c>
    </row>
    <row r="46" spans="2:9" ht="12.75">
      <c r="B46" s="16" t="s">
        <v>26</v>
      </c>
      <c r="C46" s="7" t="str">
        <f aca="true" t="shared" si="28" ref="C46:H46">IF(C42="gender?","gender?",(C42/C6)*100)</f>
        <v>gender?</v>
      </c>
      <c r="D46" s="7" t="str">
        <f t="shared" si="28"/>
        <v>gender?</v>
      </c>
      <c r="E46" s="7" t="str">
        <f t="shared" si="28"/>
        <v>gender?</v>
      </c>
      <c r="F46" s="7" t="str">
        <f t="shared" si="28"/>
        <v>gender?</v>
      </c>
      <c r="G46" s="7" t="str">
        <f t="shared" si="28"/>
        <v>gender?</v>
      </c>
      <c r="H46" s="7" t="str">
        <f t="shared" si="28"/>
        <v>gender?</v>
      </c>
      <c r="I46" s="7" t="str">
        <f>IF(I42="gender?","gender?",(I42/I6)*100)</f>
        <v>gender?</v>
      </c>
    </row>
    <row r="47" spans="1:9" ht="12.75">
      <c r="A47" t="s">
        <v>106</v>
      </c>
      <c r="B47" s="6" t="s">
        <v>27</v>
      </c>
      <c r="C47" s="17" t="e">
        <f aca="true" t="shared" si="29" ref="C47:H47">ATAN(C10/C9)*(180/PI())</f>
        <v>#VALUE!</v>
      </c>
      <c r="D47" s="17" t="e">
        <f t="shared" si="29"/>
        <v>#VALUE!</v>
      </c>
      <c r="E47" s="17" t="e">
        <f t="shared" si="29"/>
        <v>#VALUE!</v>
      </c>
      <c r="F47" s="17" t="e">
        <f t="shared" si="29"/>
        <v>#VALUE!</v>
      </c>
      <c r="G47" s="17" t="e">
        <f t="shared" si="29"/>
        <v>#VALUE!</v>
      </c>
      <c r="H47" s="17" t="e">
        <f t="shared" si="29"/>
        <v>#VALUE!</v>
      </c>
      <c r="I47" s="17" t="e">
        <f>ATAN(I10/I9)*(180/PI())</f>
        <v>#VALUE!</v>
      </c>
    </row>
    <row r="48" spans="1:9" ht="12.75">
      <c r="A48" t="s">
        <v>107</v>
      </c>
      <c r="B48" s="6" t="s">
        <v>28</v>
      </c>
      <c r="C48" s="17" t="str">
        <f aca="true" t="shared" si="30" ref="C48:H48">IF(C27="gender?","gender?",C27/C34)</f>
        <v>gender?</v>
      </c>
      <c r="D48" s="17" t="str">
        <f t="shared" si="30"/>
        <v>gender?</v>
      </c>
      <c r="E48" s="17" t="str">
        <f t="shared" si="30"/>
        <v>gender?</v>
      </c>
      <c r="F48" s="17" t="str">
        <f t="shared" si="30"/>
        <v>gender?</v>
      </c>
      <c r="G48" s="17" t="str">
        <f t="shared" si="30"/>
        <v>gender?</v>
      </c>
      <c r="H48" s="17" t="str">
        <f t="shared" si="30"/>
        <v>gender?</v>
      </c>
      <c r="I48" s="17" t="str">
        <f>IF(I27="gender?","gender?",I27/I34)</f>
        <v>gender?</v>
      </c>
    </row>
    <row r="49" spans="1:9" ht="12.75">
      <c r="A49" t="s">
        <v>105</v>
      </c>
      <c r="B49" s="6" t="s">
        <v>29</v>
      </c>
      <c r="C49" s="7" t="e">
        <f>SUM(C6)/((C5*0.01)^2)</f>
        <v>#DIV/0!</v>
      </c>
      <c r="D49" s="7" t="e">
        <f>SUM(D6)/((D5*0.01)^2)</f>
        <v>#DIV/0!</v>
      </c>
      <c r="E49" s="7" t="e">
        <f>SUM(E6)/((E5*0.01)^2)</f>
        <v>#DIV/0!</v>
      </c>
      <c r="F49" s="7" t="e">
        <f>SUM(F6)/((F5*0.01)^2)</f>
        <v>#DIV/0!</v>
      </c>
      <c r="G49" s="7" t="e">
        <f>SUM(G6)/((G5*0.01)^2)</f>
        <v>#DIV/0!</v>
      </c>
      <c r="H49" s="7" t="e">
        <f>SUM(H6)/((H5*0.01)^2)</f>
        <v>#DIV/0!</v>
      </c>
      <c r="I49" s="7" t="e">
        <f>SUM(I6)/((I5*0.01)^2)</f>
        <v>#DIV/0!</v>
      </c>
    </row>
    <row r="50" ht="12.75">
      <c r="B50" s="6"/>
    </row>
    <row r="51" spans="2:9" ht="12.75">
      <c r="B51" s="18" t="s">
        <v>30</v>
      </c>
      <c r="C51" s="19"/>
      <c r="D51" s="19"/>
      <c r="E51" s="19"/>
      <c r="F51" s="19"/>
      <c r="G51" s="19"/>
      <c r="H51" s="19"/>
      <c r="I51" s="19"/>
    </row>
    <row r="52" spans="1:9" ht="12.75">
      <c r="A52" t="s">
        <v>108</v>
      </c>
      <c r="B52" s="18" t="s">
        <v>31</v>
      </c>
      <c r="C52" s="20" t="e">
        <f>(C6)*32</f>
        <v>#VALUE!</v>
      </c>
      <c r="D52" s="20" t="e">
        <f>(D6)*32</f>
        <v>#VALUE!</v>
      </c>
      <c r="E52" s="20" t="e">
        <f>(E6)*32</f>
        <v>#VALUE!</v>
      </c>
      <c r="F52" s="20" t="e">
        <f>(F6)*32</f>
        <v>#VALUE!</v>
      </c>
      <c r="G52" s="20" t="e">
        <f>(G6)*32</f>
        <v>#VALUE!</v>
      </c>
      <c r="H52" s="20" t="e">
        <f>(H6)*32</f>
        <v>#VALUE!</v>
      </c>
      <c r="I52" s="20" t="e">
        <f>(I6)*32</f>
        <v>#VALUE!</v>
      </c>
    </row>
    <row r="53" spans="2:9" ht="12.75">
      <c r="B53" s="18" t="s">
        <v>32</v>
      </c>
      <c r="C53" s="21" t="e">
        <f aca="true" t="shared" si="31" ref="C53:I53">C52/240</f>
        <v>#VALUE!</v>
      </c>
      <c r="D53" s="21" t="e">
        <f t="shared" si="31"/>
        <v>#VALUE!</v>
      </c>
      <c r="E53" s="21" t="e">
        <f t="shared" si="31"/>
        <v>#VALUE!</v>
      </c>
      <c r="F53" s="21" t="e">
        <f t="shared" si="31"/>
        <v>#VALUE!</v>
      </c>
      <c r="G53" s="21" t="e">
        <f t="shared" si="31"/>
        <v>#VALUE!</v>
      </c>
      <c r="H53" s="21" t="e">
        <f t="shared" si="31"/>
        <v>#VALUE!</v>
      </c>
      <c r="I53" s="21" t="e">
        <f t="shared" si="31"/>
        <v>#VALUE!</v>
      </c>
    </row>
    <row r="54" spans="1:9" ht="12.75">
      <c r="A54" t="s">
        <v>109</v>
      </c>
      <c r="B54" s="18" t="s">
        <v>33</v>
      </c>
      <c r="C54" s="20" t="e">
        <f>IF(C7="f",(C6)*20,(C6)*25)</f>
        <v>#VALUE!</v>
      </c>
      <c r="D54" s="20" t="e">
        <f>IF(D7="f",(D6)*20,(D6)*25)</f>
        <v>#VALUE!</v>
      </c>
      <c r="E54" s="20" t="e">
        <f>IF(E7="f",(E6)*20,(E6)*25)</f>
        <v>#VALUE!</v>
      </c>
      <c r="F54" s="20" t="e">
        <f>IF(F7="f",(F6)*20,(F6)*25)</f>
        <v>#VALUE!</v>
      </c>
      <c r="G54" s="20" t="e">
        <f>IF(G7="f",(G6)*20,(G6)*25)</f>
        <v>#VALUE!</v>
      </c>
      <c r="H54" s="20" t="e">
        <f>IF(H7="f",(H6)*20,(H6)*25)</f>
        <v>#VALUE!</v>
      </c>
      <c r="I54" s="20" t="e">
        <f>IF(I7="f",(I6)*20,(I6)*25)</f>
        <v>#VALUE!</v>
      </c>
    </row>
    <row r="55" spans="1:9" ht="12.75">
      <c r="A55" t="s">
        <v>111</v>
      </c>
      <c r="B55" s="18" t="s">
        <v>34</v>
      </c>
      <c r="C55" s="20" t="e">
        <f>IF(C7="f",(C6)*30,(C6)*35)</f>
        <v>#VALUE!</v>
      </c>
      <c r="D55" s="20" t="e">
        <f>IF(D7="f",(D6)*30,(D6)*35)</f>
        <v>#VALUE!</v>
      </c>
      <c r="E55" s="20" t="e">
        <f>IF(E7="f",(E6)*30,(E6)*35)</f>
        <v>#VALUE!</v>
      </c>
      <c r="F55" s="20" t="e">
        <f>IF(F7="f",(F6)*30,(F6)*35)</f>
        <v>#VALUE!</v>
      </c>
      <c r="G55" s="20" t="e">
        <f>IF(G7="f",(G6)*30,(G6)*35)</f>
        <v>#VALUE!</v>
      </c>
      <c r="H55" s="20" t="e">
        <f>IF(H7="f",(H6)*30,(H6)*35)</f>
        <v>#VALUE!</v>
      </c>
      <c r="I55" s="20" t="e">
        <f>IF(I7="f",(I6)*30,(I6)*35)</f>
        <v>#VALUE!</v>
      </c>
    </row>
    <row r="56" spans="1:9" ht="12.75">
      <c r="A56" t="s">
        <v>110</v>
      </c>
      <c r="B56" s="18" t="s">
        <v>35</v>
      </c>
      <c r="C56" s="20" t="e">
        <f>IF(C7="f",(C6)*15,(C6)*20)</f>
        <v>#VALUE!</v>
      </c>
      <c r="D56" s="20" t="e">
        <f>IF(D7="f",(D6)*15,(D6)*20)</f>
        <v>#VALUE!</v>
      </c>
      <c r="E56" s="20" t="e">
        <f>IF(E7="f",(E6)*15,(E6)*20)</f>
        <v>#VALUE!</v>
      </c>
      <c r="F56" s="20" t="e">
        <f>IF(F7="f",(F6)*15,(F6)*20)</f>
        <v>#VALUE!</v>
      </c>
      <c r="G56" s="20" t="e">
        <f>IF(G7="f",(G6)*15,(G6)*20)</f>
        <v>#VALUE!</v>
      </c>
      <c r="H56" s="20" t="e">
        <f>IF(H7="f",(H6)*15,(H6)*20)</f>
        <v>#VALUE!</v>
      </c>
      <c r="I56" s="20" t="e">
        <f>IF(I7="f",(I6)*15,(I6)*20)</f>
        <v>#VALUE!</v>
      </c>
    </row>
    <row r="57" spans="1:9" ht="12.75">
      <c r="A57" t="s">
        <v>112</v>
      </c>
      <c r="B57" s="18" t="s">
        <v>36</v>
      </c>
      <c r="C57" s="20" t="e">
        <f aca="true" t="shared" si="32" ref="C57:H57">C54*0.0416</f>
        <v>#VALUE!</v>
      </c>
      <c r="D57" s="20" t="e">
        <f t="shared" si="32"/>
        <v>#VALUE!</v>
      </c>
      <c r="E57" s="20" t="e">
        <f t="shared" si="32"/>
        <v>#VALUE!</v>
      </c>
      <c r="F57" s="20" t="e">
        <f t="shared" si="32"/>
        <v>#VALUE!</v>
      </c>
      <c r="G57" s="20" t="e">
        <f t="shared" si="32"/>
        <v>#VALUE!</v>
      </c>
      <c r="H57" s="20" t="e">
        <f t="shared" si="32"/>
        <v>#VALUE!</v>
      </c>
      <c r="I57" s="20" t="e">
        <f>I54*0.0416</f>
        <v>#VALUE!</v>
      </c>
    </row>
    <row r="58" spans="1:9" ht="12.75">
      <c r="A58" t="s">
        <v>113</v>
      </c>
      <c r="B58" s="18" t="s">
        <v>37</v>
      </c>
      <c r="C58" s="20" t="e">
        <f aca="true" t="shared" si="33" ref="C58:H58">C55*0.055</f>
        <v>#VALUE!</v>
      </c>
      <c r="D58" s="20" t="e">
        <f t="shared" si="33"/>
        <v>#VALUE!</v>
      </c>
      <c r="E58" s="20" t="e">
        <f t="shared" si="33"/>
        <v>#VALUE!</v>
      </c>
      <c r="F58" s="20" t="e">
        <f t="shared" si="33"/>
        <v>#VALUE!</v>
      </c>
      <c r="G58" s="20" t="e">
        <f t="shared" si="33"/>
        <v>#VALUE!</v>
      </c>
      <c r="H58" s="20" t="e">
        <f t="shared" si="33"/>
        <v>#VALUE!</v>
      </c>
      <c r="I58" s="20" t="e">
        <f>I55*0.055</f>
        <v>#VALUE!</v>
      </c>
    </row>
    <row r="60" ht="12.75">
      <c r="B60" s="22"/>
    </row>
    <row r="61" spans="1:2" ht="12.75">
      <c r="A61" t="s">
        <v>114</v>
      </c>
      <c r="B61" s="22" t="s">
        <v>38</v>
      </c>
    </row>
    <row r="62" spans="1:9" ht="12.75">
      <c r="A62" t="s">
        <v>115</v>
      </c>
      <c r="B62" s="3" t="s">
        <v>39</v>
      </c>
      <c r="C62" s="23" t="s">
        <v>40</v>
      </c>
      <c r="D62" s="23" t="s">
        <v>40</v>
      </c>
      <c r="E62" s="23" t="s">
        <v>40</v>
      </c>
      <c r="F62" s="23" t="s">
        <v>40</v>
      </c>
      <c r="G62" s="23" t="s">
        <v>40</v>
      </c>
      <c r="H62" s="23" t="s">
        <v>40</v>
      </c>
      <c r="I62" s="23" t="s">
        <v>40</v>
      </c>
    </row>
    <row r="63" spans="2:9" ht="12.75">
      <c r="B63" s="3" t="s">
        <v>41</v>
      </c>
      <c r="C63" s="23" t="s">
        <v>40</v>
      </c>
      <c r="D63" s="23" t="s">
        <v>40</v>
      </c>
      <c r="E63" s="23" t="s">
        <v>40</v>
      </c>
      <c r="F63" s="23" t="s">
        <v>40</v>
      </c>
      <c r="G63" s="23" t="s">
        <v>40</v>
      </c>
      <c r="H63" s="23" t="s">
        <v>40</v>
      </c>
      <c r="I63" s="23" t="s">
        <v>40</v>
      </c>
    </row>
    <row r="64" spans="2:9" ht="12.75">
      <c r="B64" s="3" t="s">
        <v>42</v>
      </c>
      <c r="C64" s="23" t="s">
        <v>40</v>
      </c>
      <c r="D64" s="23" t="s">
        <v>40</v>
      </c>
      <c r="E64" s="23" t="s">
        <v>40</v>
      </c>
      <c r="F64" s="23" t="s">
        <v>40</v>
      </c>
      <c r="G64" s="23" t="s">
        <v>40</v>
      </c>
      <c r="H64" s="23" t="s">
        <v>40</v>
      </c>
      <c r="I64" s="23" t="s">
        <v>40</v>
      </c>
    </row>
    <row r="65" spans="2:9" ht="12.75">
      <c r="B65" s="24" t="s">
        <v>43</v>
      </c>
      <c r="C65" s="25" t="s">
        <v>40</v>
      </c>
      <c r="D65" s="25" t="s">
        <v>40</v>
      </c>
      <c r="E65" s="25" t="s">
        <v>40</v>
      </c>
      <c r="F65" s="25" t="s">
        <v>40</v>
      </c>
      <c r="G65" s="25" t="s">
        <v>40</v>
      </c>
      <c r="H65" s="25" t="s">
        <v>40</v>
      </c>
      <c r="I65" s="25" t="s">
        <v>40</v>
      </c>
    </row>
    <row r="66" spans="2:9" ht="12.75">
      <c r="B66" s="26" t="s">
        <v>44</v>
      </c>
      <c r="C66" s="27" t="s">
        <v>40</v>
      </c>
      <c r="D66" s="27" t="s">
        <v>40</v>
      </c>
      <c r="E66" s="27" t="s">
        <v>40</v>
      </c>
      <c r="F66" s="27" t="s">
        <v>40</v>
      </c>
      <c r="G66" s="27" t="s">
        <v>40</v>
      </c>
      <c r="H66" s="27" t="s">
        <v>40</v>
      </c>
      <c r="I66" s="27" t="s">
        <v>40</v>
      </c>
    </row>
    <row r="67" spans="2:9" ht="12.75">
      <c r="B67" s="26" t="s">
        <v>45</v>
      </c>
      <c r="C67" s="27" t="s">
        <v>40</v>
      </c>
      <c r="D67" s="27" t="s">
        <v>40</v>
      </c>
      <c r="E67" s="27" t="s">
        <v>40</v>
      </c>
      <c r="F67" s="27" t="s">
        <v>40</v>
      </c>
      <c r="G67" s="27" t="s">
        <v>40</v>
      </c>
      <c r="H67" s="27" t="s">
        <v>40</v>
      </c>
      <c r="I67" s="27" t="s">
        <v>40</v>
      </c>
    </row>
    <row r="68" spans="2:9" ht="12.75">
      <c r="B68" s="3" t="s">
        <v>46</v>
      </c>
      <c r="C68" s="23" t="s">
        <v>40</v>
      </c>
      <c r="D68" s="23" t="s">
        <v>40</v>
      </c>
      <c r="E68" s="23" t="s">
        <v>40</v>
      </c>
      <c r="F68" s="23" t="s">
        <v>40</v>
      </c>
      <c r="G68" s="23" t="s">
        <v>40</v>
      </c>
      <c r="H68" s="23" t="s">
        <v>40</v>
      </c>
      <c r="I68" s="23" t="s">
        <v>40</v>
      </c>
    </row>
    <row r="69" spans="2:9" ht="12.75">
      <c r="B69" s="3" t="s">
        <v>47</v>
      </c>
      <c r="C69" s="23" t="s">
        <v>40</v>
      </c>
      <c r="D69" s="23" t="s">
        <v>40</v>
      </c>
      <c r="E69" s="23" t="s">
        <v>40</v>
      </c>
      <c r="F69" s="23" t="s">
        <v>40</v>
      </c>
      <c r="G69" s="23" t="s">
        <v>40</v>
      </c>
      <c r="H69" s="23" t="s">
        <v>40</v>
      </c>
      <c r="I69" s="23" t="s">
        <v>40</v>
      </c>
    </row>
    <row r="70" spans="2:9" ht="12.75">
      <c r="B70" s="3" t="s">
        <v>48</v>
      </c>
      <c r="C70" s="23" t="s">
        <v>40</v>
      </c>
      <c r="D70" s="23" t="s">
        <v>40</v>
      </c>
      <c r="E70" s="23" t="s">
        <v>40</v>
      </c>
      <c r="F70" s="23" t="s">
        <v>40</v>
      </c>
      <c r="G70" s="23" t="s">
        <v>40</v>
      </c>
      <c r="H70" s="23" t="s">
        <v>40</v>
      </c>
      <c r="I70" s="23" t="s">
        <v>40</v>
      </c>
    </row>
    <row r="71" spans="2:9" ht="12.75">
      <c r="B71" s="3" t="s">
        <v>49</v>
      </c>
      <c r="C71" s="23" t="s">
        <v>40</v>
      </c>
      <c r="D71" s="23" t="s">
        <v>40</v>
      </c>
      <c r="E71" s="23" t="s">
        <v>40</v>
      </c>
      <c r="F71" s="23" t="s">
        <v>40</v>
      </c>
      <c r="G71" s="23" t="s">
        <v>40</v>
      </c>
      <c r="H71" s="23" t="s">
        <v>40</v>
      </c>
      <c r="I71" s="23" t="s">
        <v>40</v>
      </c>
    </row>
    <row r="72" spans="2:9" ht="12.75">
      <c r="B72" s="3" t="s">
        <v>50</v>
      </c>
      <c r="C72" s="23" t="s">
        <v>40</v>
      </c>
      <c r="D72" s="23" t="s">
        <v>40</v>
      </c>
      <c r="E72" s="23" t="s">
        <v>40</v>
      </c>
      <c r="F72" s="23" t="s">
        <v>40</v>
      </c>
      <c r="G72" s="23" t="s">
        <v>40</v>
      </c>
      <c r="H72" s="23" t="s">
        <v>40</v>
      </c>
      <c r="I72" s="23" t="s">
        <v>40</v>
      </c>
    </row>
    <row r="73" spans="2:9" ht="12.75">
      <c r="B73" s="18" t="s">
        <v>51</v>
      </c>
      <c r="C73" s="19" t="s">
        <v>40</v>
      </c>
      <c r="D73" s="19" t="s">
        <v>40</v>
      </c>
      <c r="E73" s="19" t="s">
        <v>40</v>
      </c>
      <c r="F73" s="19" t="s">
        <v>40</v>
      </c>
      <c r="G73" s="19" t="s">
        <v>40</v>
      </c>
      <c r="H73" s="19" t="s">
        <v>40</v>
      </c>
      <c r="I73" s="19" t="s">
        <v>40</v>
      </c>
    </row>
    <row r="74" spans="2:9" ht="12.75">
      <c r="B74" s="18" t="s">
        <v>52</v>
      </c>
      <c r="C74" s="19" t="s">
        <v>40</v>
      </c>
      <c r="D74" s="19" t="s">
        <v>40</v>
      </c>
      <c r="E74" s="19" t="s">
        <v>40</v>
      </c>
      <c r="F74" s="19" t="s">
        <v>40</v>
      </c>
      <c r="G74" s="19" t="s">
        <v>40</v>
      </c>
      <c r="H74" s="19" t="s">
        <v>40</v>
      </c>
      <c r="I74" s="19" t="s">
        <v>40</v>
      </c>
    </row>
    <row r="75" spans="2:9" ht="12.75">
      <c r="B75" s="18" t="s">
        <v>53</v>
      </c>
      <c r="C75" s="19" t="s">
        <v>40</v>
      </c>
      <c r="D75" s="19" t="s">
        <v>40</v>
      </c>
      <c r="E75" s="19" t="s">
        <v>40</v>
      </c>
      <c r="F75" s="19" t="s">
        <v>40</v>
      </c>
      <c r="G75" s="19" t="s">
        <v>40</v>
      </c>
      <c r="H75" s="19" t="s">
        <v>40</v>
      </c>
      <c r="I75" s="19" t="s">
        <v>40</v>
      </c>
    </row>
    <row r="76" spans="2:9" ht="12.75">
      <c r="B76" s="18" t="s">
        <v>54</v>
      </c>
      <c r="C76" s="19" t="s">
        <v>40</v>
      </c>
      <c r="D76" s="19" t="s">
        <v>40</v>
      </c>
      <c r="E76" s="19" t="s">
        <v>40</v>
      </c>
      <c r="F76" s="19" t="s">
        <v>40</v>
      </c>
      <c r="G76" s="19" t="s">
        <v>40</v>
      </c>
      <c r="H76" s="19" t="s">
        <v>40</v>
      </c>
      <c r="I76" s="19" t="s">
        <v>40</v>
      </c>
    </row>
    <row r="77" ht="12.75">
      <c r="B77" s="28" t="s">
        <v>55</v>
      </c>
    </row>
    <row r="78" spans="2:9" ht="12.75">
      <c r="B78" s="29" t="s">
        <v>56</v>
      </c>
      <c r="C78" s="30" t="e">
        <f aca="true" t="shared" si="34" ref="C78:H78">SUM(C66/C67)</f>
        <v>#VALUE!</v>
      </c>
      <c r="D78" s="30" t="e">
        <f t="shared" si="34"/>
        <v>#VALUE!</v>
      </c>
      <c r="E78" s="30" t="e">
        <f t="shared" si="34"/>
        <v>#VALUE!</v>
      </c>
      <c r="F78" s="30" t="e">
        <f t="shared" si="34"/>
        <v>#VALUE!</v>
      </c>
      <c r="G78" s="30" t="e">
        <f t="shared" si="34"/>
        <v>#VALUE!</v>
      </c>
      <c r="H78" s="30" t="e">
        <f t="shared" si="34"/>
        <v>#VALUE!</v>
      </c>
      <c r="I78" s="30" t="e">
        <f>SUM(I66/I67)</f>
        <v>#VALUE!</v>
      </c>
    </row>
    <row r="79" ht="12.75">
      <c r="B79" s="18"/>
    </row>
    <row r="80" ht="12.75">
      <c r="B80" s="31" t="s">
        <v>57</v>
      </c>
    </row>
    <row r="81" spans="2:9" ht="12.75">
      <c r="B81" s="29" t="s">
        <v>58</v>
      </c>
      <c r="C81" s="30" t="e">
        <f aca="true" t="shared" si="35" ref="C81:H81">SUM(C73*C74)</f>
        <v>#VALUE!</v>
      </c>
      <c r="D81" s="30" t="e">
        <f t="shared" si="35"/>
        <v>#VALUE!</v>
      </c>
      <c r="E81" s="30" t="e">
        <f t="shared" si="35"/>
        <v>#VALUE!</v>
      </c>
      <c r="F81" s="30" t="e">
        <f t="shared" si="35"/>
        <v>#VALUE!</v>
      </c>
      <c r="G81" s="30" t="e">
        <f t="shared" si="35"/>
        <v>#VALUE!</v>
      </c>
      <c r="H81" s="30" t="e">
        <f t="shared" si="35"/>
        <v>#VALUE!</v>
      </c>
      <c r="I81" s="30" t="e">
        <f>SUM(I73*I74)</f>
        <v>#VALUE!</v>
      </c>
    </row>
    <row r="82" spans="2:9" ht="12.75">
      <c r="B82" s="29" t="s">
        <v>59</v>
      </c>
      <c r="C82" s="30" t="e">
        <f aca="true" t="shared" si="36" ref="C82:H82">SUM(C75*C76)</f>
        <v>#VALUE!</v>
      </c>
      <c r="D82" s="30" t="e">
        <f t="shared" si="36"/>
        <v>#VALUE!</v>
      </c>
      <c r="E82" s="30" t="e">
        <f t="shared" si="36"/>
        <v>#VALUE!</v>
      </c>
      <c r="F82" s="30" t="e">
        <f t="shared" si="36"/>
        <v>#VALUE!</v>
      </c>
      <c r="G82" s="30" t="e">
        <f t="shared" si="36"/>
        <v>#VALUE!</v>
      </c>
      <c r="H82" s="30" t="e">
        <f t="shared" si="36"/>
        <v>#VALUE!</v>
      </c>
      <c r="I82" s="30" t="e">
        <f>SUM(I75*I76)</f>
        <v>#VALUE!</v>
      </c>
    </row>
    <row r="83" ht="12.75">
      <c r="B83" s="1"/>
    </row>
    <row r="84" spans="2:9" ht="12.75">
      <c r="B84" s="3" t="s">
        <v>60</v>
      </c>
      <c r="C84" s="23" t="s">
        <v>40</v>
      </c>
      <c r="D84" s="23" t="s">
        <v>40</v>
      </c>
      <c r="E84" s="23" t="s">
        <v>40</v>
      </c>
      <c r="F84" s="23" t="s">
        <v>40</v>
      </c>
      <c r="G84" s="23" t="s">
        <v>40</v>
      </c>
      <c r="H84" s="23" t="s">
        <v>40</v>
      </c>
      <c r="I84" s="23" t="s">
        <v>40</v>
      </c>
    </row>
    <row r="85" spans="2:9" ht="12.75">
      <c r="B85" s="3" t="s">
        <v>61</v>
      </c>
      <c r="C85" s="23" t="s">
        <v>40</v>
      </c>
      <c r="D85" s="23" t="s">
        <v>40</v>
      </c>
      <c r="E85" s="23" t="s">
        <v>40</v>
      </c>
      <c r="F85" s="23" t="s">
        <v>40</v>
      </c>
      <c r="G85" s="23" t="s">
        <v>40</v>
      </c>
      <c r="H85" s="23" t="s">
        <v>40</v>
      </c>
      <c r="I85" s="23" t="s">
        <v>40</v>
      </c>
    </row>
    <row r="86" spans="2:9" ht="12.75">
      <c r="B86" s="3" t="s">
        <v>62</v>
      </c>
      <c r="C86" s="23" t="s">
        <v>40</v>
      </c>
      <c r="D86" s="23" t="s">
        <v>40</v>
      </c>
      <c r="E86" s="23" t="s">
        <v>40</v>
      </c>
      <c r="F86" s="23" t="s">
        <v>40</v>
      </c>
      <c r="G86" s="23" t="s">
        <v>40</v>
      </c>
      <c r="H86" s="23" t="s">
        <v>40</v>
      </c>
      <c r="I86" s="23" t="s">
        <v>40</v>
      </c>
    </row>
    <row r="87" spans="2:9" ht="12.75">
      <c r="B87" s="3" t="s">
        <v>63</v>
      </c>
      <c r="C87" s="23" t="s">
        <v>40</v>
      </c>
      <c r="D87" s="23" t="s">
        <v>40</v>
      </c>
      <c r="E87" s="23" t="s">
        <v>40</v>
      </c>
      <c r="F87" s="23" t="s">
        <v>40</v>
      </c>
      <c r="G87" s="23" t="s">
        <v>40</v>
      </c>
      <c r="H87" s="23" t="s">
        <v>40</v>
      </c>
      <c r="I87" s="23" t="s">
        <v>40</v>
      </c>
    </row>
    <row r="88" spans="2:9" ht="12.75">
      <c r="B88" s="24" t="s">
        <v>64</v>
      </c>
      <c r="C88" s="25" t="s">
        <v>40</v>
      </c>
      <c r="D88" s="25" t="s">
        <v>40</v>
      </c>
      <c r="E88" s="25" t="s">
        <v>40</v>
      </c>
      <c r="F88" s="25" t="s">
        <v>40</v>
      </c>
      <c r="G88" s="25" t="s">
        <v>40</v>
      </c>
      <c r="H88" s="25" t="s">
        <v>40</v>
      </c>
      <c r="I88" s="25" t="s">
        <v>40</v>
      </c>
    </row>
    <row r="89" spans="2:9" ht="12.75">
      <c r="B89" s="24" t="s">
        <v>65</v>
      </c>
      <c r="C89" s="25" t="s">
        <v>40</v>
      </c>
      <c r="D89" s="25" t="s">
        <v>40</v>
      </c>
      <c r="E89" s="25" t="s">
        <v>40</v>
      </c>
      <c r="F89" s="25" t="s">
        <v>40</v>
      </c>
      <c r="G89" s="25" t="s">
        <v>40</v>
      </c>
      <c r="H89" s="25" t="s">
        <v>40</v>
      </c>
      <c r="I89" s="25" t="s">
        <v>40</v>
      </c>
    </row>
    <row r="90" spans="2:9" ht="12.75">
      <c r="B90" s="24" t="s">
        <v>66</v>
      </c>
      <c r="C90" s="25" t="s">
        <v>40</v>
      </c>
      <c r="D90" s="25" t="s">
        <v>40</v>
      </c>
      <c r="E90" s="25" t="s">
        <v>40</v>
      </c>
      <c r="F90" s="25" t="s">
        <v>40</v>
      </c>
      <c r="G90" s="25" t="s">
        <v>40</v>
      </c>
      <c r="H90" s="25" t="s">
        <v>40</v>
      </c>
      <c r="I90" s="25" t="s">
        <v>40</v>
      </c>
    </row>
    <row r="91" spans="2:9" ht="12.75">
      <c r="B91" s="24" t="s">
        <v>67</v>
      </c>
      <c r="C91" s="25" t="s">
        <v>40</v>
      </c>
      <c r="D91" s="25" t="s">
        <v>40</v>
      </c>
      <c r="E91" s="25" t="s">
        <v>40</v>
      </c>
      <c r="F91" s="25" t="s">
        <v>40</v>
      </c>
      <c r="G91" s="25" t="s">
        <v>40</v>
      </c>
      <c r="H91" s="25" t="s">
        <v>40</v>
      </c>
      <c r="I91" s="25" t="s">
        <v>40</v>
      </c>
    </row>
    <row r="92" spans="2:9" ht="12.75">
      <c r="B92" s="3" t="s">
        <v>68</v>
      </c>
      <c r="C92" s="23" t="s">
        <v>40</v>
      </c>
      <c r="D92" s="23" t="s">
        <v>40</v>
      </c>
      <c r="E92" s="23" t="s">
        <v>40</v>
      </c>
      <c r="F92" s="23" t="s">
        <v>40</v>
      </c>
      <c r="G92" s="23" t="s">
        <v>40</v>
      </c>
      <c r="H92" s="23" t="s">
        <v>40</v>
      </c>
      <c r="I92" s="23" t="s">
        <v>40</v>
      </c>
    </row>
    <row r="93" ht="12.75">
      <c r="B93" s="32" t="s">
        <v>69</v>
      </c>
    </row>
    <row r="94" spans="2:9" ht="12.75">
      <c r="B94" s="29" t="s">
        <v>70</v>
      </c>
      <c r="C94" s="30" t="e">
        <f aca="true" t="shared" si="37" ref="C94:H94">SUM((C88/10)/C65)</f>
        <v>#VALUE!</v>
      </c>
      <c r="D94" s="30" t="e">
        <f t="shared" si="37"/>
        <v>#VALUE!</v>
      </c>
      <c r="E94" s="30" t="e">
        <f t="shared" si="37"/>
        <v>#VALUE!</v>
      </c>
      <c r="F94" s="30" t="e">
        <f t="shared" si="37"/>
        <v>#VALUE!</v>
      </c>
      <c r="G94" s="30" t="e">
        <f t="shared" si="37"/>
        <v>#VALUE!</v>
      </c>
      <c r="H94" s="30" t="e">
        <f t="shared" si="37"/>
        <v>#VALUE!</v>
      </c>
      <c r="I94" s="30" t="e">
        <f>SUM((I88/10)/I65)</f>
        <v>#VALUE!</v>
      </c>
    </row>
    <row r="95" spans="2:9" ht="12.75">
      <c r="B95" s="29" t="s">
        <v>71</v>
      </c>
      <c r="C95" s="30" t="e">
        <f aca="true" t="shared" si="38" ref="C95:H95">SUM((C65/(2*(PI()))))</f>
        <v>#VALUE!</v>
      </c>
      <c r="D95" s="30" t="e">
        <f t="shared" si="38"/>
        <v>#VALUE!</v>
      </c>
      <c r="E95" s="30" t="e">
        <f t="shared" si="38"/>
        <v>#VALUE!</v>
      </c>
      <c r="F95" s="30" t="e">
        <f t="shared" si="38"/>
        <v>#VALUE!</v>
      </c>
      <c r="G95" s="30" t="e">
        <f t="shared" si="38"/>
        <v>#VALUE!</v>
      </c>
      <c r="H95" s="30" t="e">
        <f t="shared" si="38"/>
        <v>#VALUE!</v>
      </c>
      <c r="I95" s="30" t="e">
        <f>SUM((I65/(2*(PI()))))</f>
        <v>#VALUE!</v>
      </c>
    </row>
    <row r="96" spans="2:9" ht="12.75">
      <c r="B96" s="29" t="s">
        <v>72</v>
      </c>
      <c r="C96" s="30" t="e">
        <f aca="true" t="shared" si="39" ref="C96:H96">SUM((((C88+C89+C90+C91)/8)/10))</f>
        <v>#VALUE!</v>
      </c>
      <c r="D96" s="30" t="e">
        <f t="shared" si="39"/>
        <v>#VALUE!</v>
      </c>
      <c r="E96" s="30" t="e">
        <f t="shared" si="39"/>
        <v>#VALUE!</v>
      </c>
      <c r="F96" s="30" t="e">
        <f t="shared" si="39"/>
        <v>#VALUE!</v>
      </c>
      <c r="G96" s="30" t="e">
        <f t="shared" si="39"/>
        <v>#VALUE!</v>
      </c>
      <c r="H96" s="30" t="e">
        <f t="shared" si="39"/>
        <v>#VALUE!</v>
      </c>
      <c r="I96" s="30" t="e">
        <f>SUM((((I88+I89+I90+I91)/8)/10))</f>
        <v>#VALUE!</v>
      </c>
    </row>
    <row r="97" spans="2:9" ht="12.75">
      <c r="B97" s="29" t="s">
        <v>73</v>
      </c>
      <c r="C97" s="30" t="e">
        <f aca="true" t="shared" si="40" ref="C97:I97">SUM(C95-C96)</f>
        <v>#VALUE!</v>
      </c>
      <c r="D97" s="30" t="e">
        <f t="shared" si="40"/>
        <v>#VALUE!</v>
      </c>
      <c r="E97" s="30" t="e">
        <f t="shared" si="40"/>
        <v>#VALUE!</v>
      </c>
      <c r="F97" s="30" t="e">
        <f t="shared" si="40"/>
        <v>#VALUE!</v>
      </c>
      <c r="G97" s="30" t="e">
        <f t="shared" si="40"/>
        <v>#VALUE!</v>
      </c>
      <c r="H97" s="30" t="e">
        <f t="shared" si="40"/>
        <v>#VALUE!</v>
      </c>
      <c r="I97" s="30" t="e">
        <f t="shared" si="40"/>
        <v>#VALUE!</v>
      </c>
    </row>
    <row r="98" spans="2:9" ht="12.75">
      <c r="B98" s="29" t="s">
        <v>74</v>
      </c>
      <c r="C98" s="30" t="e">
        <f aca="true" t="shared" si="41" ref="C98:I98">SUM(((C97)^2)/(C95)^2)</f>
        <v>#VALUE!</v>
      </c>
      <c r="D98" s="30" t="e">
        <f t="shared" si="41"/>
        <v>#VALUE!</v>
      </c>
      <c r="E98" s="30" t="e">
        <f t="shared" si="41"/>
        <v>#VALUE!</v>
      </c>
      <c r="F98" s="30" t="e">
        <f t="shared" si="41"/>
        <v>#VALUE!</v>
      </c>
      <c r="G98" s="30" t="e">
        <f t="shared" si="41"/>
        <v>#VALUE!</v>
      </c>
      <c r="H98" s="30" t="e">
        <f t="shared" si="41"/>
        <v>#VALUE!</v>
      </c>
      <c r="I98" s="30" t="e">
        <f t="shared" si="41"/>
        <v>#VALUE!</v>
      </c>
    </row>
    <row r="99" spans="2:9" ht="12.75">
      <c r="B99" s="29" t="s">
        <v>75</v>
      </c>
      <c r="C99" s="30" t="e">
        <f aca="true" t="shared" si="42" ref="C99:H99">SUM((PI()*(C95)^2)/10)</f>
        <v>#VALUE!</v>
      </c>
      <c r="D99" s="30" t="e">
        <f t="shared" si="42"/>
        <v>#VALUE!</v>
      </c>
      <c r="E99" s="30" t="e">
        <f t="shared" si="42"/>
        <v>#VALUE!</v>
      </c>
      <c r="F99" s="30" t="e">
        <f t="shared" si="42"/>
        <v>#VALUE!</v>
      </c>
      <c r="G99" s="30" t="e">
        <f t="shared" si="42"/>
        <v>#VALUE!</v>
      </c>
      <c r="H99" s="30" t="e">
        <f t="shared" si="42"/>
        <v>#VALUE!</v>
      </c>
      <c r="I99" s="30" t="e">
        <f>SUM((PI()*(I95)^2)/10)</f>
        <v>#VALUE!</v>
      </c>
    </row>
    <row r="100" spans="2:9" ht="12.75">
      <c r="B100" s="29" t="s">
        <v>76</v>
      </c>
      <c r="C100" s="30" t="e">
        <f aca="true" t="shared" si="43" ref="C100:H100">SUM((PI()*(C97)^2)/10)</f>
        <v>#VALUE!</v>
      </c>
      <c r="D100" s="30" t="e">
        <f t="shared" si="43"/>
        <v>#VALUE!</v>
      </c>
      <c r="E100" s="30" t="e">
        <f t="shared" si="43"/>
        <v>#VALUE!</v>
      </c>
      <c r="F100" s="30" t="e">
        <f t="shared" si="43"/>
        <v>#VALUE!</v>
      </c>
      <c r="G100" s="30" t="e">
        <f t="shared" si="43"/>
        <v>#VALUE!</v>
      </c>
      <c r="H100" s="30" t="e">
        <f t="shared" si="43"/>
        <v>#VALUE!</v>
      </c>
      <c r="I100" s="30" t="e">
        <f>SUM((PI()*(I97)^2)/10)</f>
        <v>#VALUE!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B1" sqref="B1"/>
    </sheetView>
  </sheetViews>
  <sheetFormatPr defaultColWidth="9.140625" defaultRowHeight="12.75"/>
  <cols>
    <col min="1" max="1" width="29.7109375" style="0" customWidth="1"/>
    <col min="2" max="8" width="9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 t="s">
        <v>2</v>
      </c>
    </row>
    <row r="4" spans="1:8" ht="12.75">
      <c r="A4" s="3" t="s">
        <v>3</v>
      </c>
      <c r="B4" s="4"/>
      <c r="C4" s="4"/>
      <c r="D4" s="4"/>
      <c r="E4" s="4"/>
      <c r="F4" s="4"/>
      <c r="G4" s="4"/>
      <c r="H4" s="4"/>
    </row>
    <row r="5" spans="1:8" ht="12.75">
      <c r="A5" s="3" t="s">
        <v>130</v>
      </c>
      <c r="B5" s="5">
        <f>IF(B7="m",(64.19-(0.04*B8)+(2.02*B4)),IF(B7="f",(84.88-(0.24*B8)+(1.83*B4))))/2.54</f>
        <v>0</v>
      </c>
      <c r="C5" s="5">
        <f>IF(C7="m",(64.19-(0.04*C8)+(2.02*C4)),IF(C7="f",(84.88-(0.24*C8)+(1.83*C4))))/2.54</f>
        <v>0</v>
      </c>
      <c r="D5" s="5">
        <f>IF(D7="m",(64.19-(0.04*D8)+(2.02*D4)),IF(D7="f",(84.88-(0.24*D8)+(1.83*D4))))/2.54</f>
        <v>0</v>
      </c>
      <c r="E5" s="5">
        <f>IF(E7="m",(64.19-(0.04*E8)+(2.02*E4)),IF(E7="f",(84.88-(0.24*E8)+(1.83*E4))))/2.54</f>
        <v>0</v>
      </c>
      <c r="F5" s="5">
        <f>IF(F7="m",(64.19-(0.04*F8)+(2.02*F4)),IF(F7="f",(84.88-(0.24*F8)+(1.83*F4))))/2.54</f>
        <v>0</v>
      </c>
      <c r="G5" s="5">
        <f>IF(G7="m",(64.19-(0.04*G8)+(2.02*G4)),IF(G7="f",(84.88-(0.24*G8)+(1.83*G4))))/2.54</f>
        <v>0</v>
      </c>
      <c r="H5" s="5"/>
    </row>
    <row r="6" spans="1:8" ht="12.75">
      <c r="A6" s="3" t="s">
        <v>131</v>
      </c>
      <c r="B6" s="4" t="s">
        <v>40</v>
      </c>
      <c r="C6" s="4" t="s">
        <v>40</v>
      </c>
      <c r="D6" s="4" t="s">
        <v>40</v>
      </c>
      <c r="E6" s="4" t="s">
        <v>40</v>
      </c>
      <c r="F6" s="4" t="s">
        <v>40</v>
      </c>
      <c r="G6" s="4" t="s">
        <v>40</v>
      </c>
      <c r="H6" s="4"/>
    </row>
    <row r="7" spans="1:8" ht="12.75">
      <c r="A7" s="3" t="s">
        <v>4</v>
      </c>
      <c r="B7" s="4" t="s">
        <v>40</v>
      </c>
      <c r="C7" s="4" t="s">
        <v>40</v>
      </c>
      <c r="D7" s="4" t="s">
        <v>40</v>
      </c>
      <c r="E7" s="4" t="s">
        <v>40</v>
      </c>
      <c r="F7" s="4" t="s">
        <v>40</v>
      </c>
      <c r="G7" s="4" t="s">
        <v>40</v>
      </c>
      <c r="H7" s="4"/>
    </row>
    <row r="8" spans="1:8" ht="12.75">
      <c r="A8" s="3" t="s">
        <v>5</v>
      </c>
      <c r="B8" s="4" t="s">
        <v>40</v>
      </c>
      <c r="C8" s="4" t="s">
        <v>40</v>
      </c>
      <c r="D8" s="4" t="s">
        <v>40</v>
      </c>
      <c r="E8" s="4" t="s">
        <v>40</v>
      </c>
      <c r="F8" s="4" t="s">
        <v>40</v>
      </c>
      <c r="G8" s="4" t="s">
        <v>40</v>
      </c>
      <c r="H8" s="4"/>
    </row>
    <row r="9" spans="1:8" ht="12.75">
      <c r="A9" s="3" t="s">
        <v>6</v>
      </c>
      <c r="B9" s="4" t="s">
        <v>40</v>
      </c>
      <c r="C9" s="4" t="s">
        <v>40</v>
      </c>
      <c r="D9" s="4" t="s">
        <v>40</v>
      </c>
      <c r="E9" s="4" t="s">
        <v>40</v>
      </c>
      <c r="F9" s="4" t="s">
        <v>40</v>
      </c>
      <c r="G9" s="4" t="s">
        <v>40</v>
      </c>
      <c r="H9" s="4"/>
    </row>
    <row r="10" spans="1:8" ht="12.75">
      <c r="A10" s="3" t="s">
        <v>7</v>
      </c>
      <c r="B10" s="4" t="s">
        <v>40</v>
      </c>
      <c r="C10" s="4" t="s">
        <v>40</v>
      </c>
      <c r="D10" s="4" t="s">
        <v>40</v>
      </c>
      <c r="E10" s="4" t="s">
        <v>40</v>
      </c>
      <c r="F10" s="4" t="s">
        <v>40</v>
      </c>
      <c r="G10" s="4" t="s">
        <v>40</v>
      </c>
      <c r="H10" s="4"/>
    </row>
    <row r="11" spans="1:8" ht="12.75">
      <c r="A11" s="3" t="s">
        <v>147</v>
      </c>
      <c r="B11" s="4" t="s">
        <v>40</v>
      </c>
      <c r="C11" s="4" t="s">
        <v>40</v>
      </c>
      <c r="D11" s="4" t="s">
        <v>40</v>
      </c>
      <c r="E11" s="4" t="s">
        <v>40</v>
      </c>
      <c r="F11" s="4" t="s">
        <v>40</v>
      </c>
      <c r="G11" s="4" t="s">
        <v>40</v>
      </c>
      <c r="H11" s="4"/>
    </row>
    <row r="12" spans="1:8" ht="12.75">
      <c r="A12" s="3" t="s">
        <v>8</v>
      </c>
      <c r="B12" s="4" t="s">
        <v>40</v>
      </c>
      <c r="C12" s="4" t="s">
        <v>40</v>
      </c>
      <c r="D12" s="4" t="s">
        <v>40</v>
      </c>
      <c r="E12" s="4" t="s">
        <v>40</v>
      </c>
      <c r="F12" s="4" t="s">
        <v>40</v>
      </c>
      <c r="G12" s="4" t="s">
        <v>40</v>
      </c>
      <c r="H12" s="4"/>
    </row>
    <row r="13" spans="1:8" ht="12.75">
      <c r="A13" s="6" t="s">
        <v>9</v>
      </c>
      <c r="B13" s="7" t="e">
        <f>IF(B12="","wrist?",(B5)/B12)</f>
        <v>#VALUE!</v>
      </c>
      <c r="C13" s="7" t="e">
        <f>IF(C12="","wrist?",(C5)/C12)</f>
        <v>#VALUE!</v>
      </c>
      <c r="D13" s="7" t="e">
        <f>IF(D12="","wrist?",(D5)/D12)</f>
        <v>#VALUE!</v>
      </c>
      <c r="E13" s="7" t="e">
        <f>IF(E12="","wrist?",(E5)/E12)</f>
        <v>#VALUE!</v>
      </c>
      <c r="F13" s="7" t="e">
        <f>IF(F12="","wrist?",(F5)/F12)</f>
        <v>#VALUE!</v>
      </c>
      <c r="G13" s="7" t="e">
        <f>IF(G12="","wrist?",(G5)/G12)</f>
        <v>#VALUE!</v>
      </c>
      <c r="H13" s="7"/>
    </row>
    <row r="14" spans="1:8" ht="12.75">
      <c r="A14" s="6" t="s">
        <v>10</v>
      </c>
      <c r="B14" s="6" t="str">
        <f>IF(B12="","M",IF(B7="m",IF(B13&lt;9.6,"L",IF(B13&gt;10.4,"S","M")),IF(B7="f",IF(B13&lt;10.1,"L",IF(B13&gt;11,"S","M")),IF(B7="t",IF(B13&lt;9.6,"L",IF(B13&gt;10.4,"S","M")),"gender?"))))</f>
        <v>gender?</v>
      </c>
      <c r="C14" s="6" t="str">
        <f>IF(C12="","M",IF(C7="m",IF(C13&lt;9.6,"L",IF(C13&gt;10.4,"S","M")),IF(C7="f",IF(C13&lt;10.1,"L",IF(C13&gt;11,"S","M")),IF(C7="t",IF(C13&lt;9.6,"L",IF(C13&gt;10.4,"S","M")),"gender?"))))</f>
        <v>gender?</v>
      </c>
      <c r="D14" s="6" t="str">
        <f>IF(D12="","M",IF(D7="m",IF(D13&lt;9.6,"L",IF(D13&gt;10.4,"S","M")),IF(D7="f",IF(D13&lt;10.1,"L",IF(D13&gt;11,"S","M")),IF(D7="t",IF(D13&lt;9.6,"L",IF(D13&gt;10.4,"S","M")),"gender?"))))</f>
        <v>gender?</v>
      </c>
      <c r="E14" s="6" t="str">
        <f>IF(E12="","M",IF(E7="m",IF(E13&lt;9.6,"L",IF(E13&gt;10.4,"S","M")),IF(E7="f",IF(E13&lt;10.1,"L",IF(E13&gt;11,"S","M")),IF(E7="t",IF(E13&lt;9.6,"L",IF(E13&gt;10.4,"S","M")),"gender?"))))</f>
        <v>gender?</v>
      </c>
      <c r="F14" s="6" t="str">
        <f>IF(F12="","M",IF(F7="m",IF(F13&lt;9.6,"L",IF(F13&gt;10.4,"S","M")),IF(F7="f",IF(F13&lt;10.1,"L",IF(F13&gt;11,"S","M")),IF(F7="t",IF(F13&lt;9.6,"L",IF(F13&gt;10.4,"S","M")),"gender?"))))</f>
        <v>gender?</v>
      </c>
      <c r="G14" s="6" t="str">
        <f>IF(G12="","M",IF(G7="m",IF(G13&lt;9.6,"L",IF(G13&gt;10.4,"S","M")),IF(G7="f",IF(G13&lt;10.1,"L",IF(G13&gt;11,"S","M")),IF(G7="t",IF(G13&lt;9.6,"L",IF(G13&gt;10.4,"S","M")),"gender?"))))</f>
        <v>gender?</v>
      </c>
      <c r="H14" s="6"/>
    </row>
    <row r="15" spans="1:8" ht="12.75">
      <c r="A15" s="8" t="s">
        <v>11</v>
      </c>
      <c r="B15" s="9" t="e">
        <f>IF(B7="m",IF(B14="L",1.1*(((B5/2.54)-60)*6+106),IF(B14="S",0.9*(((B5/2.54)-60)*6+106),((B5/2.54)-60)*6+106)),IF(B7="f",IF(B14="L",1.1*(((B5/2.54)-60)*5+100),IF(B14="S",0.9*(((B5/2.54)-60)*5+100),((B5/2.54)-60)*5+100)),IF(B7="t",IF(B14="L",1.1*(((B5/2.54)-60)*6+106),IF(B14="S",0.9*(((B5/2.54)-60)*6+106),((B5/2.54)-60)*6+106)),"gender?")))/2.2</f>
        <v>#VALUE!</v>
      </c>
      <c r="C15" s="9" t="e">
        <f>IF(C7="m",IF(C14="L",1.1*(((C5/2.54)-60)*6+106),IF(C14="S",0.9*(((C5/2.54)-60)*6+106),((C5/2.54)-60)*6+106)),IF(C7="f",IF(C14="L",1.1*(((C5/2.54)-60)*5+100),IF(C14="S",0.9*(((C5/2.54)-60)*5+100),((C5/2.54)-60)*5+100)),IF(C7="t",IF(C14="L",1.1*(((C5/2.54)-60)*6+106),IF(C14="S",0.9*(((C5/2.54)-60)*6+106),((C5/2.54)-60)*6+106)),"gender?")))/2.2</f>
        <v>#VALUE!</v>
      </c>
      <c r="D15" s="9" t="e">
        <f>IF(D7="m",IF(D14="L",1.1*(((D5/2.54)-60)*6+106),IF(D14="S",0.9*(((D5/2.54)-60)*6+106),((D5/2.54)-60)*6+106)),IF(D7="f",IF(D14="L",1.1*(((D5/2.54)-60)*5+100),IF(D14="S",0.9*(((D5/2.54)-60)*5+100),((D5/2.54)-60)*5+100)),IF(D7="t",IF(D14="L",1.1*(((D5/2.54)-60)*6+106),IF(D14="S",0.9*(((D5/2.54)-60)*6+106),((D5/2.54)-60)*6+106)),"gender?")))/2.2</f>
        <v>#VALUE!</v>
      </c>
      <c r="E15" s="9" t="e">
        <f>IF(E7="m",IF(E14="L",1.1*(((E5/2.54)-60)*6+106),IF(E14="S",0.9*(((E5/2.54)-60)*6+106),((E5/2.54)-60)*6+106)),IF(E7="f",IF(E14="L",1.1*(((E5/2.54)-60)*5+100),IF(E14="S",0.9*(((E5/2.54)-60)*5+100),((E5/2.54)-60)*5+100)),IF(E7="t",IF(E14="L",1.1*(((E5/2.54)-60)*6+106),IF(E14="S",0.9*(((E5/2.54)-60)*6+106),((E5/2.54)-60)*6+106)),"gender?")))/2.2</f>
        <v>#VALUE!</v>
      </c>
      <c r="F15" s="9" t="e">
        <f>IF(F7="m",IF(F14="L",1.1*(((F5/2.54)-60)*6+106),IF(F14="S",0.9*(((F5/2.54)-60)*6+106),((F5/2.54)-60)*6+106)),IF(F7="f",IF(F14="L",1.1*(((F5/2.54)-60)*5+100),IF(F14="S",0.9*(((F5/2.54)-60)*5+100),((F5/2.54)-60)*5+100)),IF(F7="t",IF(F14="L",1.1*(((F5/2.54)-60)*6+106),IF(F14="S",0.9*(((F5/2.54)-60)*6+106),((F5/2.54)-60)*6+106)),"gender?")))/2.2</f>
        <v>#VALUE!</v>
      </c>
      <c r="G15" s="9" t="e">
        <f>IF(G7="m",IF(G14="L",1.1*(((G5/2.54)-60)*6+106),IF(G14="S",0.9*(((G5/2.54)-60)*6+106),((G5/2.54)-60)*6+106)),IF(G7="f",IF(G14="L",1.1*(((G5/2.54)-60)*5+100),IF(G14="S",0.9*(((G5/2.54)-60)*5+100),((G5/2.54)-60)*5+100)),IF(G7="t",IF(G14="L",1.1*(((G5/2.54)-60)*6+106),IF(G14="S",0.9*(((G5/2.54)-60)*6+106),((G5/2.54)-60)*6+106)),"gender?")))/2.2</f>
        <v>#VALUE!</v>
      </c>
      <c r="H15" s="9"/>
    </row>
    <row r="16" spans="1:8" ht="12.75">
      <c r="A16" s="6" t="s">
        <v>12</v>
      </c>
      <c r="B16" s="7" t="e">
        <f>IF(B15="gender?","gender?",(B6/B15)*100)</f>
        <v>#VALUE!</v>
      </c>
      <c r="C16" s="7" t="e">
        <f>IF(C15="gender?","gender?",(C6/C15)*100)</f>
        <v>#VALUE!</v>
      </c>
      <c r="D16" s="7" t="e">
        <f>IF(D15="gender?","gender?",(D6/D15)*100)</f>
        <v>#VALUE!</v>
      </c>
      <c r="E16" s="7" t="e">
        <f>IF(E15="gender?","gender?",(E6/E15)*100)</f>
        <v>#VALUE!</v>
      </c>
      <c r="F16" s="7" t="e">
        <f>IF(F15="gender?","gender?",(F6/F15)*100)</f>
        <v>#VALUE!</v>
      </c>
      <c r="G16" s="7" t="e">
        <f>IF(G15="gender?","gender?",(G6/G15)*100)</f>
        <v>#VALUE!</v>
      </c>
      <c r="H16" s="7"/>
    </row>
    <row r="17" spans="1:8" ht="12.75">
      <c r="A17" s="6" t="s">
        <v>13</v>
      </c>
      <c r="B17" s="10" t="e">
        <f>(B6/B11)*100</f>
        <v>#VALUE!</v>
      </c>
      <c r="C17" s="10" t="e">
        <f>(C6/C11)*100</f>
        <v>#VALUE!</v>
      </c>
      <c r="D17" s="10" t="e">
        <f>(D6/D11)*100</f>
        <v>#VALUE!</v>
      </c>
      <c r="E17" s="10" t="e">
        <f>(E6/E11)*100</f>
        <v>#VALUE!</v>
      </c>
      <c r="F17" s="10" t="e">
        <f>(F6/F11)*100</f>
        <v>#VALUE!</v>
      </c>
      <c r="G17" s="10" t="e">
        <f>(G6/G11)*100</f>
        <v>#VALUE!</v>
      </c>
      <c r="H17" s="10"/>
    </row>
    <row r="18" spans="1:8" ht="12.75">
      <c r="A18" s="6" t="s">
        <v>133</v>
      </c>
      <c r="B18" s="7" t="e">
        <f>IF(B16="gender?","gender?",IF(B16&gt;130,((B6-B15)*0.25)+B15,"not obese"))</f>
        <v>#VALUE!</v>
      </c>
      <c r="C18" s="7" t="e">
        <f>IF(C16="gender?","gender?",IF(C16&gt;130,((C6-C15)*0.25)+C15,"not obese"))</f>
        <v>#VALUE!</v>
      </c>
      <c r="D18" s="7" t="e">
        <f>IF(D16="gender?","gender?",IF(D16&gt;130,((D6-D15)*0.25)+D15,"not obese"))</f>
        <v>#VALUE!</v>
      </c>
      <c r="E18" s="7" t="e">
        <f>IF(E16="gender?","gender?",IF(E16&gt;130,((E6-E15)*0.25)+E15,"not obese"))</f>
        <v>#VALUE!</v>
      </c>
      <c r="F18" s="7" t="e">
        <f>IF(F16="gender?","gender?",IF(F16&gt;130,((F6-F15)*0.25)+F15,"not obese"))</f>
        <v>#VALUE!</v>
      </c>
      <c r="G18" s="7" t="e">
        <f>IF(G16="gender?","gender?",IF(G16&gt;130,((G6-G15)*0.25)+G15,"not obese"))</f>
        <v>#VALUE!</v>
      </c>
      <c r="H18" s="7"/>
    </row>
    <row r="19" spans="1:8" ht="12.75">
      <c r="A19" s="6" t="s">
        <v>14</v>
      </c>
      <c r="B19" s="11" t="e">
        <f>B10+B9^2/B10</f>
        <v>#VALUE!</v>
      </c>
      <c r="C19" s="11" t="e">
        <f>C10+C9^2/C10</f>
        <v>#VALUE!</v>
      </c>
      <c r="D19" s="11" t="e">
        <f>D10+D9^2/D10</f>
        <v>#VALUE!</v>
      </c>
      <c r="E19" s="11" t="e">
        <f>E10+E9^2/E10</f>
        <v>#VALUE!</v>
      </c>
      <c r="F19" s="11" t="e">
        <f>F10+F9^2/F10</f>
        <v>#VALUE!</v>
      </c>
      <c r="G19" s="11" t="e">
        <f>G10+G9^2/G10</f>
        <v>#VALUE!</v>
      </c>
      <c r="H19" s="11"/>
    </row>
    <row r="20" spans="1:8" ht="12.75">
      <c r="A20" s="6" t="s">
        <v>15</v>
      </c>
      <c r="B20" s="11" t="e">
        <f>SQRT(B9^2+B10^2)</f>
        <v>#VALUE!</v>
      </c>
      <c r="C20" s="11" t="e">
        <f>SQRT(C9^2+C10^2)</f>
        <v>#VALUE!</v>
      </c>
      <c r="D20" s="11" t="e">
        <f>SQRT(D9^2+D10^2)</f>
        <v>#VALUE!</v>
      </c>
      <c r="E20" s="11" t="e">
        <f>SQRT(E9^2+E10^2)</f>
        <v>#VALUE!</v>
      </c>
      <c r="F20" s="11" t="e">
        <f>SQRT(F9^2+F10^2)</f>
        <v>#VALUE!</v>
      </c>
      <c r="G20" s="11" t="e">
        <f>SQRT(G9^2+G10^2)</f>
        <v>#VALUE!</v>
      </c>
      <c r="H20" s="11"/>
    </row>
    <row r="21" spans="1:8" ht="12.75">
      <c r="A21" s="8" t="s">
        <v>16</v>
      </c>
      <c r="B21" s="9" t="str">
        <f>IF(B7="m",0.58*(((B5)^1.62/B20^0.7)*(1/1.35))+(0.32*B6)-3.66,IF(B7="f",0.76*(((B5)^1.99/B20^0.58)*(1/18.91))+(0.14*B6)-0.86,IF(B7="t",0.79*(((B5)^1.81/B20^0.66)*(1/4.53))+(0.2*B6)-5.65,"gender?")))</f>
        <v>gender?</v>
      </c>
      <c r="C21" s="9" t="str">
        <f>IF(C7="m",0.58*(((C5)^1.62/C20^0.7)*(1/1.35))+(0.32*C6)-3.66,IF(C7="f",0.76*(((C5)^1.99/C20^0.58)*(1/18.91))+(0.14*C6)-0.86,IF(C7="t",0.79*(((C5)^1.81/C20^0.66)*(1/4.53))+(0.2*C6)-5.65,"gender?")))</f>
        <v>gender?</v>
      </c>
      <c r="D21" s="9" t="str">
        <f>IF(D7="m",0.58*(((D5)^1.62/D20^0.7)*(1/1.35))+(0.32*D6)-3.66,IF(D7="f",0.76*(((D5)^1.99/D20^0.58)*(1/18.91))+(0.14*D6)-0.86,IF(D7="t",0.79*(((D5)^1.81/D20^0.66)*(1/4.53))+(0.2*D6)-5.65,"gender?")))</f>
        <v>gender?</v>
      </c>
      <c r="E21" s="9" t="str">
        <f>IF(E7="m",0.58*(((E5)^1.62/E20^0.7)*(1/1.35))+(0.32*E6)-3.66,IF(E7="f",0.76*(((E5)^1.99/E20^0.58)*(1/18.91))+(0.14*E6)-0.86,IF(E7="t",0.79*(((E5)^1.81/E20^0.66)*(1/4.53))+(0.2*E6)-5.65,"gender?")))</f>
        <v>gender?</v>
      </c>
      <c r="F21" s="9" t="str">
        <f>IF(F7="m",0.58*(((F5)^1.62/F20^0.7)*(1/1.35))+(0.32*F6)-3.66,IF(F7="f",0.76*(((F5)^1.99/F20^0.58)*(1/18.91))+(0.14*F6)-0.86,IF(F7="t",0.79*(((F5)^1.81/F20^0.66)*(1/4.53))+(0.2*F6)-5.65,"gender?")))</f>
        <v>gender?</v>
      </c>
      <c r="G21" s="9" t="str">
        <f>IF(G7="m",0.58*(((G5)^1.62/G20^0.7)*(1/1.35))+(0.32*G6)-3.66,IF(G7="f",0.76*(((G5)^1.99/G20^0.58)*(1/18.91))+(0.14*G6)-0.86,IF(G7="t",0.79*(((G5)^1.81/G20^0.66)*(1/4.53))+(0.2*G6)-5.65,"gender?")))</f>
        <v>gender?</v>
      </c>
      <c r="H21" s="9"/>
    </row>
    <row r="22" spans="1:8" ht="12.75">
      <c r="A22" s="6" t="s">
        <v>17</v>
      </c>
      <c r="B22" s="7" t="str">
        <f>IF(B7="m",(B6)*0.6,IF(B7="f",(B6)*0.5,IF(B7="t",(B6)*0.6,"gender?")))</f>
        <v>gender?</v>
      </c>
      <c r="C22" s="7" t="str">
        <f>IF(C7="m",(C6)*0.6,IF(C7="f",(C6)*0.5,IF(C7="t",(C6)*0.6,"gender?")))</f>
        <v>gender?</v>
      </c>
      <c r="D22" s="7" t="str">
        <f>IF(D7="m",(D6)*0.6,IF(D7="f",(D6)*0.5,IF(D7="t",(D6)*0.6,"gender?")))</f>
        <v>gender?</v>
      </c>
      <c r="E22" s="7" t="str">
        <f>IF(E7="m",(E6)*0.6,IF(E7="f",(E6)*0.5,IF(E7="t",(E6)*0.6,"gender?")))</f>
        <v>gender?</v>
      </c>
      <c r="F22" s="7" t="str">
        <f>IF(F7="m",(F6)*0.6,IF(F7="f",(F6)*0.5,IF(F7="t",(F6)*0.6,"gender?")))</f>
        <v>gender?</v>
      </c>
      <c r="G22" s="7" t="str">
        <f>IF(G7="m",(G6)*0.6,IF(G7="f",(G6)*0.5,IF(G7="t",(G6)*0.6,"gender?")))</f>
        <v>gender?</v>
      </c>
      <c r="H22" s="7"/>
    </row>
    <row r="23" spans="1:8" ht="12.75">
      <c r="A23" s="6" t="s">
        <v>18</v>
      </c>
      <c r="B23" s="6" t="str">
        <f>IF(B7="m",IF(B21&lt;((B6/2.2)*0.55),"dehydrated","euhydrated"),IF(B7="f",IF(B21&lt;((B6/2.2)*0.5),"dehydrated","euhydrated"),IF(B7="t",IF(B21&lt;((B6/2.2)*0.55),"dehydrated","euhydrated"),"gender?")))</f>
        <v>gender?</v>
      </c>
      <c r="C23" s="6" t="str">
        <f>IF(C7="m",IF(C21&lt;((C6/2.2)*0.55),"dehydrated","euhydrated"),IF(C7="f",IF(C21&lt;((C6/2.2)*0.5),"dehydrated","euhydrated"),IF(C7="t",IF(C21&lt;((C6/2.2)*0.55),"dehydrated","euhydrated"),"gender?")))</f>
        <v>gender?</v>
      </c>
      <c r="D23" s="6" t="str">
        <f>IF(D7="m",IF(D21&lt;((D6/2.2)*0.55),"dehydrated","euhydrated"),IF(D7="f",IF(D21&lt;((D6/2.2)*0.5),"dehydrated","euhydrated"),IF(D7="t",IF(D21&lt;((D6/2.2)*0.55),"dehydrated","euhydrated"),"gender?")))</f>
        <v>gender?</v>
      </c>
      <c r="E23" s="6" t="str">
        <f>IF(E7="m",IF(E21&lt;((E6/2.2)*0.55),"dehydrated","euhydrated"),IF(E7="f",IF(E21&lt;((E6/2.2)*0.5),"dehydrated","euhydrated"),IF(E7="t",IF(E21&lt;((E6/2.2)*0.55),"dehydrated","euhydrated"),"gender?")))</f>
        <v>gender?</v>
      </c>
      <c r="F23" s="6" t="str">
        <f>IF(F7="m",IF(F21&lt;((F6/2.2)*0.55),"dehydrated","euhydrated"),IF(F7="f",IF(F21&lt;((F6/2.2)*0.5),"dehydrated","euhydrated"),IF(F7="t",IF(F21&lt;((F6/2.2)*0.55),"dehydrated","euhydrated"),"gender?")))</f>
        <v>gender?</v>
      </c>
      <c r="G23" s="6" t="str">
        <f>IF(G7="m",IF(G21&lt;((G6/2.2)*0.55),"dehydrated","euhydrated"),IF(G7="f",IF(G21&lt;((G6/2.2)*0.5),"dehydrated","euhydrated"),IF(G7="t",IF(G21&lt;((G6/2.2)*0.55),"dehydrated","euhydrated"),"gender?")))</f>
        <v>gender?</v>
      </c>
      <c r="H23" s="6"/>
    </row>
    <row r="24" spans="1:8" ht="12.75">
      <c r="A24" s="6" t="s">
        <v>19</v>
      </c>
      <c r="B24" s="7" t="str">
        <f>IF(B21="gender?","gender?",((B21)/B6)*100)</f>
        <v>gender?</v>
      </c>
      <c r="C24" s="7" t="str">
        <f>IF(C21="gender?","gender?",((C21)/C6)*100)</f>
        <v>gender?</v>
      </c>
      <c r="D24" s="7" t="str">
        <f>IF(D21="gender?","gender?",((D21)/D6)*100)</f>
        <v>gender?</v>
      </c>
      <c r="E24" s="7" t="str">
        <f>IF(E21="gender?","gender?",((E21)/E6)*100)</f>
        <v>gender?</v>
      </c>
      <c r="F24" s="7" t="str">
        <f>IF(F21="gender?","gender?",((F21)/F6)*100)</f>
        <v>gender?</v>
      </c>
      <c r="G24" s="7" t="str">
        <f>IF(G21="gender?","gender?",((G21)/G6)*100)</f>
        <v>gender?</v>
      </c>
      <c r="H24" s="7"/>
    </row>
    <row r="25" spans="1:8" ht="12.75">
      <c r="A25" s="8" t="s">
        <v>132</v>
      </c>
      <c r="B25" s="9" t="str">
        <f>IF(B7="m",(0.5*(((B5)^1.48/B20^0.55)*(1/1.21))+(0.42*B6)+0.49),IF(B7="f",(0.88*(((B5)^1.97/B20^0.49)*(1/25.22))+(0.081*B6)+0.07),IF(B7="t",(0.88*(((B5)^2.24/B20^0.63)*(1/37.63))+(0.16*B6)-3.96),"gender?")))</f>
        <v>gender?</v>
      </c>
      <c r="C25" s="9" t="str">
        <f>IF(C7="m",(0.5*(((C5)^1.48/C20^0.55)*(1/1.21))+(0.42*C6)+0.49),IF(C7="f",(0.88*(((C5)^1.97/C20^0.49)*(1/25.22))+(0.081*C6)+0.07),IF(C7="t",(0.88*(((C5)^2.24/C20^0.63)*(1/37.63))+(0.16*C6)-3.96),"gender?")))</f>
        <v>gender?</v>
      </c>
      <c r="D25" s="9" t="str">
        <f>IF(D7="m",(0.5*(((D5)^1.48/D20^0.55)*(1/1.21))+(0.42*D6)+0.49),IF(D7="f",(0.88*(((D5)^1.97/D20^0.49)*(1/25.22))+(0.081*D6)+0.07),IF(D7="t",(0.88*(((D5)^2.24/D20^0.63)*(1/37.63))+(0.16*D6)-3.96),"gender?")))</f>
        <v>gender?</v>
      </c>
      <c r="E25" s="9" t="str">
        <f>IF(E7="m",(0.5*(((E5)^1.48/E20^0.55)*(1/1.21))+(0.42*E6)+0.49),IF(E7="f",(0.88*(((E5)^1.97/E20^0.49)*(1/25.22))+(0.081*E6)+0.07),IF(E7="t",(0.88*(((E5)^2.24/E20^0.63)*(1/37.63))+(0.16*E6)-3.96),"gender?")))</f>
        <v>gender?</v>
      </c>
      <c r="F25" s="9" t="str">
        <f>IF(F7="m",(0.5*(((F5)^1.48/F20^0.55)*(1/1.21))+(0.42*F6)+0.49),IF(F7="f",(0.88*(((F5)^1.97/F20^0.49)*(1/25.22))+(0.081*F6)+0.07),IF(F7="t",(0.88*(((F5)^2.24/F20^0.63)*(1/37.63))+(0.16*F6)-3.96),"gender?")))</f>
        <v>gender?</v>
      </c>
      <c r="G25" s="9" t="str">
        <f>IF(G7="m",(0.5*(((G5)^1.48/G20^0.55)*(1/1.21))+(0.42*G6)+0.49),IF(G7="f",(0.88*(((G5)^1.97/G20^0.49)*(1/25.22))+(0.081*G6)+0.07),IF(G7="t",(0.88*(((G5)^2.24/G20^0.63)*(1/37.63))+(0.16*G6)-3.96),"gender?")))</f>
        <v>gender?</v>
      </c>
      <c r="H25" s="9"/>
    </row>
    <row r="26" spans="1:8" ht="12.75">
      <c r="A26" s="6" t="s">
        <v>134</v>
      </c>
      <c r="B26" s="7" t="str">
        <f>IF(B7="m",(B15*0.4)+(B6*0.4),IF(B7="f",(B15*0.3)+(B6*0.4),IF(B7="t",(B15*0.4)+(B6*0.4),"gender?")))</f>
        <v>gender?</v>
      </c>
      <c r="C26" s="7" t="str">
        <f>IF(C7="m",(C15*0.4)+(C6*0.4),IF(C7="f",(C15*0.3)+(C6*0.4),IF(C7="t",(C15*0.4)+(C6*0.4),"gender?")))</f>
        <v>gender?</v>
      </c>
      <c r="D26" s="7" t="str">
        <f>IF(D7="m",(D15*0.4)+(D6*0.4),IF(D7="f",(D15*0.3)+(D6*0.4),IF(D7="t",(D15*0.4)+(D6*0.4),"gender?")))</f>
        <v>gender?</v>
      </c>
      <c r="E26" s="7" t="str">
        <f>IF(E7="m",(E15*0.4)+(E6*0.4),IF(E7="f",(E15*0.3)+(E6*0.4),IF(E7="t",(E15*0.4)+(E6*0.4),"gender?")))</f>
        <v>gender?</v>
      </c>
      <c r="F26" s="7" t="str">
        <f>IF(F7="m",(F15*0.4)+(F6*0.4),IF(F7="f",(F15*0.3)+(F6*0.4),IF(F7="t",(F15*0.4)+(F6*0.4),"gender?")))</f>
        <v>gender?</v>
      </c>
      <c r="G26" s="7" t="str">
        <f>IF(G7="m",(G15*0.4)+(G6*0.4),IF(G7="f",(G15*0.3)+(G6*0.4),IF(G7="t",(G15*0.4)+(G6*0.4),"gender?")))</f>
        <v>gender?</v>
      </c>
      <c r="H26" s="7"/>
    </row>
    <row r="27" spans="1:8" ht="12.75">
      <c r="A27" s="8" t="s">
        <v>135</v>
      </c>
      <c r="B27" s="9" t="str">
        <f>IF(B7="m",(0.76*(((B5)^1.6/B19^0.5)*59.06)+(18.52*B6)-386.66)*0.00833,IF(B7="f",(0.96*(((B5)^2.07/B19^0.36)*1.3)+(5.79*B6)-230.51)*0.00833,IF(B7="t",(0.87*(((B5)^2.49/B19^0.49)*(1/2.06))+(6.48*B6)-310.95)*0.00833,"gender?")))</f>
        <v>gender?</v>
      </c>
      <c r="C27" s="9" t="str">
        <f>IF(C7="m",(0.76*(((C5)^1.6/C19^0.5)*59.06)+(18.52*C6)-386.66)*0.00833,IF(C7="f",(0.96*(((C5)^2.07/C19^0.36)*1.3)+(5.79*C6)-230.51)*0.00833,IF(C7="t",(0.87*(((C5)^2.49/C19^0.49)*(1/2.06))+(6.48*C6)-310.95)*0.00833,"gender?")))</f>
        <v>gender?</v>
      </c>
      <c r="D27" s="9" t="str">
        <f>IF(D7="m",(0.76*(((D5)^1.6/D19^0.5)*59.06)+(18.52*D6)-386.66)*0.00833,IF(D7="f",(0.96*(((D5)^2.07/D19^0.36)*1.3)+(5.79*D6)-230.51)*0.00833,IF(D7="t",(0.87*(((D5)^2.49/D19^0.49)*(1/2.06))+(6.48*D6)-310.95)*0.00833,"gender?")))</f>
        <v>gender?</v>
      </c>
      <c r="E27" s="9" t="str">
        <f>IF(E7="m",(0.76*(((E5)^1.6/E19^0.5)*59.06)+(18.52*E6)-386.66)*0.00833,IF(E7="f",(0.96*(((E5)^2.07/E19^0.36)*1.3)+(5.79*E6)-230.51)*0.00833,IF(E7="t",(0.87*(((E5)^2.49/E19^0.49)*(1/2.06))+(6.48*E6)-310.95)*0.00833,"gender?")))</f>
        <v>gender?</v>
      </c>
      <c r="F27" s="9" t="str">
        <f>IF(F7="m",(0.76*(((F5)^1.6/F19^0.5)*59.06)+(18.52*F6)-386.66)*0.00833,IF(F7="f",(0.96*(((F5)^2.07/F19^0.36)*1.3)+(5.79*F6)-230.51)*0.00833,IF(F7="t",(0.87*(((F5)^2.49/F19^0.49)*(1/2.06))+(6.48*F6)-310.95)*0.00833,"gender?")))</f>
        <v>gender?</v>
      </c>
      <c r="G27" s="9" t="str">
        <f>IF(G7="m",(0.76*(((G5)^1.6/G19^0.5)*59.06)+(18.52*G6)-386.66)*0.00833,IF(G7="f",(0.96*(((G5)^2.07/G19^0.36)*1.3)+(5.79*G6)-230.51)*0.00833,IF(G7="t",(0.87*(((G5)^2.49/G19^0.49)*(1/2.06))+(6.48*G6)-310.95)*0.00833,"gender?")))</f>
        <v>gender?</v>
      </c>
      <c r="H27" s="9"/>
    </row>
    <row r="28" spans="1:8" ht="12.75">
      <c r="A28" s="6" t="s">
        <v>136</v>
      </c>
      <c r="B28" s="7" t="str">
        <f>IF(B7="m",B15*0.39,IF(B7="f",B15*0.3,IF(B7="t",B15*0.35,"gender?")))</f>
        <v>gender?</v>
      </c>
      <c r="C28" s="7" t="str">
        <f>IF(C7="m",C15*0.39,IF(C7="f",C15*0.3,IF(C7="t",C15*0.35,"gender?")))</f>
        <v>gender?</v>
      </c>
      <c r="D28" s="7" t="str">
        <f>IF(D7="m",D15*0.39,IF(D7="f",D15*0.3,IF(D7="t",D15*0.35,"gender?")))</f>
        <v>gender?</v>
      </c>
      <c r="E28" s="7" t="str">
        <f>IF(E7="m",E15*0.39,IF(E7="f",E15*0.3,IF(E7="t",E15*0.35,"gender?")))</f>
        <v>gender?</v>
      </c>
      <c r="F28" s="7" t="str">
        <f>IF(F7="m",F15*0.39,IF(F7="f",F15*0.3,IF(F7="t",F15*0.35,"gender?")))</f>
        <v>gender?</v>
      </c>
      <c r="G28" s="7" t="str">
        <f>IF(G7="m",G15*0.39,IF(G7="f",G15*0.3,IF(G7="t",G15*0.35,"gender?")))</f>
        <v>gender?</v>
      </c>
      <c r="H28" s="7"/>
    </row>
    <row r="29" spans="1:8" ht="12.75">
      <c r="A29" s="6" t="s">
        <v>137</v>
      </c>
      <c r="B29" s="7" t="e">
        <f>IF(B18="not obese","not obese",IF(B7="m",B18*0.4,IF(B7="f",B18*0.3,IF(B7="t",B18*0.35,"gender?"))))</f>
        <v>#VALUE!</v>
      </c>
      <c r="C29" s="7" t="e">
        <f>IF(C18="not obese","not obese",IF(C7="m",C18*0.4,IF(C7="f",C18*0.3,IF(C7="t",C18*0.35,"gender?"))))</f>
        <v>#VALUE!</v>
      </c>
      <c r="D29" s="7" t="e">
        <f>IF(D18="not obese","not obese",IF(D7="m",D18*0.4,IF(D7="f",D18*0.3,IF(D7="t",D18*0.35,"gender?"))))</f>
        <v>#VALUE!</v>
      </c>
      <c r="E29" s="7" t="e">
        <f>IF(E18="not obese","not obese",IF(E7="m",E18*0.4,IF(E7="f",E18*0.3,IF(E7="t",E18*0.35,"gender?"))))</f>
        <v>#VALUE!</v>
      </c>
      <c r="F29" s="7" t="e">
        <f>IF(F18="not obese","not obese",IF(F7="m",F18*0.4,IF(F7="f",F18*0.3,IF(F7="t",F18*0.35,"gender?"))))</f>
        <v>#VALUE!</v>
      </c>
      <c r="G29" s="7" t="e">
        <f>IF(G18="not obese","not obese",IF(G7="m",G18*0.4,IF(G7="f",G18*0.3,IF(G7="t",G18*0.35,"gender?"))))</f>
        <v>#VALUE!</v>
      </c>
      <c r="H29" s="7"/>
    </row>
    <row r="30" spans="1:8" ht="12.75">
      <c r="A30" s="6" t="s">
        <v>138</v>
      </c>
      <c r="B30" s="7" t="e">
        <f>SUM(B28*0.54)</f>
        <v>#VALUE!</v>
      </c>
      <c r="C30" s="7" t="e">
        <f>SUM(C28*0.54)</f>
        <v>#VALUE!</v>
      </c>
      <c r="D30" s="7" t="e">
        <f>SUM(D28*0.54)</f>
        <v>#VALUE!</v>
      </c>
      <c r="E30" s="7" t="e">
        <f>SUM(E28*0.54)</f>
        <v>#VALUE!</v>
      </c>
      <c r="F30" s="7" t="e">
        <f>SUM(F28*0.54)</f>
        <v>#VALUE!</v>
      </c>
      <c r="G30" s="7" t="e">
        <f>SUM(G28*0.54)</f>
        <v>#VALUE!</v>
      </c>
      <c r="H30" s="7"/>
    </row>
    <row r="31" spans="1:8" ht="12.75">
      <c r="A31" s="6" t="s">
        <v>20</v>
      </c>
      <c r="B31" s="6" t="e">
        <f>IF(B18="not obese",IF(B7="m",IF(B27&lt;B15*0.39,"low",IF(B27&gt;B15*0.44,"high","adequate")),IF(B7="f",IF(B27&lt;B15*0.32,"low",IF(B27&gt;B15*0.38,"high","adequate")),IF(B7="t",IF(B27&lt;B15*0.35,"low",IF(B27&gt;B15*0.44,"high","adequate")),"gender?"))),IF(B7="m",IF(B27&lt;B18*0.39,"low",IF(B27&gt;B18*0.44,"high","adequate")),IF(B7="f",IF(B27&lt;B18*0.32,"low",IF(B27&gt;B18*0.38,"high","adequate")),IF(B7="t",IF(B27&lt;B18*0.39,"low",IF(B27&gt;B18*0.44,"high","adequate")),"gender?"))))</f>
        <v>#VALUE!</v>
      </c>
      <c r="C31" s="6" t="e">
        <f>IF(C18="not obese",IF(C7="m",IF(C27&lt;C15*0.39,"low",IF(C27&gt;C15*0.44,"high","adequate")),IF(C7="f",IF(C27&lt;C15*0.32,"low",IF(C27&gt;C15*0.38,"high","adequate")),IF(C7="t",IF(C27&lt;C15*0.35,"low",IF(C27&gt;C15*0.44,"high","adequate")),"gender?"))),IF(C7="m",IF(C27&lt;C18*0.39,"low",IF(C27&gt;C18*0.44,"high","adequate")),IF(C7="f",IF(C27&lt;C18*0.32,"low",IF(C27&gt;C18*0.38,"high","adequate")),IF(C7="t",IF(C27&lt;C18*0.39,"low",IF(C27&gt;C18*0.44,"high","adequate")),"gender?"))))</f>
        <v>#VALUE!</v>
      </c>
      <c r="D31" s="6" t="e">
        <f>IF(D18="not obese",IF(D7="m",IF(D27&lt;D15*0.39,"low",IF(D27&gt;D15*0.44,"high","adequate")),IF(D7="f",IF(D27&lt;D15*0.32,"low",IF(D27&gt;D15*0.38,"high","adequate")),IF(D7="t",IF(D27&lt;D15*0.35,"low",IF(D27&gt;D15*0.44,"high","adequate")),"gender?"))),IF(D7="m",IF(D27&lt;D18*0.39,"low",IF(D27&gt;D18*0.44,"high","adequate")),IF(D7="f",IF(D27&lt;D18*0.32,"low",IF(D27&gt;D18*0.38,"high","adequate")),IF(D7="t",IF(D27&lt;D18*0.39,"low",IF(D27&gt;D18*0.44,"high","adequate")),"gender?"))))</f>
        <v>#VALUE!</v>
      </c>
      <c r="E31" s="6" t="e">
        <f>IF(E18="not obese",IF(E7="m",IF(E27&lt;E15*0.39,"low",IF(E27&gt;E15*0.44,"high","adequate")),IF(E7="f",IF(E27&lt;E15*0.32,"low",IF(E27&gt;E15*0.38,"high","adequate")),IF(E7="t",IF(E27&lt;E15*0.35,"low",IF(E27&gt;E15*0.44,"high","adequate")),"gender?"))),IF(E7="m",IF(E27&lt;E18*0.39,"low",IF(E27&gt;E18*0.44,"high","adequate")),IF(E7="f",IF(E27&lt;E18*0.32,"low",IF(E27&gt;E18*0.38,"high","adequate")),IF(E7="t",IF(E27&lt;E18*0.39,"low",IF(E27&gt;E18*0.44,"high","adequate")),"gender?"))))</f>
        <v>#VALUE!</v>
      </c>
      <c r="F31" s="6" t="e">
        <f>IF(F18="not obese",IF(F7="m",IF(F27&lt;F15*0.39,"low",IF(F27&gt;F15*0.44,"high","adequate")),IF(F7="f",IF(F27&lt;F15*0.32,"low",IF(F27&gt;F15*0.38,"high","adequate")),IF(F7="t",IF(F27&lt;F15*0.35,"low",IF(F27&gt;F15*0.44,"high","adequate")),"gender?"))),IF(F7="m",IF(F27&lt;F18*0.39,"low",IF(F27&gt;F18*0.44,"high","adequate")),IF(F7="f",IF(F27&lt;F18*0.32,"low",IF(F27&gt;F18*0.38,"high","adequate")),IF(F7="t",IF(F27&lt;F18*0.39,"low",IF(F27&gt;F18*0.44,"high","adequate")),"gender?"))))</f>
        <v>#VALUE!</v>
      </c>
      <c r="G31" s="6" t="e">
        <f>IF(G18="not obese",IF(G7="m",IF(G27&lt;G15*0.39,"low",IF(G27&gt;G15*0.44,"high","adequate")),IF(G7="f",IF(G27&lt;G15*0.32,"low",IF(G27&gt;G15*0.38,"high","adequate")),IF(G7="t",IF(G27&lt;G15*0.35,"low",IF(G27&gt;G15*0.44,"high","adequate")),"gender?"))),IF(G7="m",IF(G27&lt;G18*0.39,"low",IF(G27&gt;G18*0.44,"high","adequate")),IF(G7="f",IF(G27&lt;G18*0.32,"low",IF(G27&gt;G18*0.38,"high","adequate")),IF(G7="t",IF(G27&lt;G18*0.39,"low",IF(G27&gt;G18*0.44,"high","adequate")),"gender?"))))</f>
        <v>#VALUE!</v>
      </c>
      <c r="H31" s="6"/>
    </row>
    <row r="32" spans="1:8" ht="12.75">
      <c r="A32" s="12" t="s">
        <v>21</v>
      </c>
      <c r="B32" s="13" t="e">
        <f>IF(B29="not obese",(B27/B28)*100,((B27/B29)*100))</f>
        <v>#VALUE!</v>
      </c>
      <c r="C32" s="13" t="e">
        <f>IF(C29="not obese",(C27/C28)*100,((C27/C29)*100))</f>
        <v>#VALUE!</v>
      </c>
      <c r="D32" s="13" t="e">
        <f>IF(D29="not obese",(D27/D28)*100,((D27/D29)*100))</f>
        <v>#VALUE!</v>
      </c>
      <c r="E32" s="13" t="e">
        <f>IF(E29="not obese",(E27/E28)*100,((E27/E29)*100))</f>
        <v>#VALUE!</v>
      </c>
      <c r="F32" s="13" t="e">
        <f>IF(F29="not obese",(F27/F28)*100,((F27/F29)*100))</f>
        <v>#VALUE!</v>
      </c>
      <c r="G32" s="13" t="e">
        <f>IF(G29="not obese",(G27/G28)*100,((G27/G29)*100))</f>
        <v>#VALUE!</v>
      </c>
      <c r="H32" s="13"/>
    </row>
    <row r="33" spans="1:8" ht="12.75">
      <c r="A33" s="6" t="s">
        <v>22</v>
      </c>
      <c r="B33" s="7" t="str">
        <f>IF(B27="gender?","gender?",(B27/B6)*100)</f>
        <v>gender?</v>
      </c>
      <c r="C33" s="7" t="str">
        <f>IF(C27="gender?","gender?",(C27/C6)*100)</f>
        <v>gender?</v>
      </c>
      <c r="D33" s="7" t="str">
        <f>IF(D27="gender?","gender?",(D27/D6)*100)</f>
        <v>gender?</v>
      </c>
      <c r="E33" s="7" t="str">
        <f>IF(E27="gender?","gender?",(E27/E6)*100)</f>
        <v>gender?</v>
      </c>
      <c r="F33" s="7" t="str">
        <f>IF(F27="gender?","gender?",(F27/F6)*100)</f>
        <v>gender?</v>
      </c>
      <c r="G33" s="7" t="str">
        <f>IF(G27="gender?","gender?",(G27/G6)*100)</f>
        <v>gender?</v>
      </c>
      <c r="H33" s="7"/>
    </row>
    <row r="34" spans="1:8" ht="12.75">
      <c r="A34" s="8" t="s">
        <v>139</v>
      </c>
      <c r="B34" s="9" t="str">
        <f>IF(B25="gender?","gender?",B25-B28)</f>
        <v>gender?</v>
      </c>
      <c r="C34" s="9" t="str">
        <f>IF(C25="gender?","gender?",C25-C28)</f>
        <v>gender?</v>
      </c>
      <c r="D34" s="9" t="str">
        <f>IF(D25="gender?","gender?",D25-D28)</f>
        <v>gender?</v>
      </c>
      <c r="E34" s="9" t="str">
        <f>IF(E25="gender?","gender?",E25-E28)</f>
        <v>gender?</v>
      </c>
      <c r="F34" s="9" t="str">
        <f>IF(F25="gender?","gender?",F25-F28)</f>
        <v>gender?</v>
      </c>
      <c r="G34" s="9" t="str">
        <f>IF(G25="gender?","gender?",G25-G28)</f>
        <v>gender?</v>
      </c>
      <c r="H34" s="9"/>
    </row>
    <row r="35" spans="1:8" ht="12.75">
      <c r="A35" s="6" t="s">
        <v>140</v>
      </c>
      <c r="B35" s="7" t="str">
        <f>IF(B7="m",B6*0.39,IF(B7="f",B6*0.37,IF(B7="t",B6*0.37,"gender?")))</f>
        <v>gender?</v>
      </c>
      <c r="C35" s="7" t="str">
        <f>IF(C7="m",C6*0.39,IF(C7="f",C6*0.37,IF(C7="t",C6*0.37,"gender?")))</f>
        <v>gender?</v>
      </c>
      <c r="D35" s="7" t="str">
        <f>IF(D7="m",D6*0.39,IF(D7="f",D6*0.37,IF(D7="t",D6*0.37,"gender?")))</f>
        <v>gender?</v>
      </c>
      <c r="E35" s="7" t="str">
        <f>IF(E7="m",E6*0.39,IF(E7="f",E6*0.37,IF(E7="t",E6*0.37,"gender?")))</f>
        <v>gender?</v>
      </c>
      <c r="F35" s="7" t="str">
        <f>IF(F7="m",F6*0.39,IF(F7="f",F6*0.37,IF(F7="t",F6*0.37,"gender?")))</f>
        <v>gender?</v>
      </c>
      <c r="G35" s="7" t="str">
        <f>IF(G7="m",G6*0.39,IF(G7="f",G6*0.37,IF(G7="t",G6*0.37,"gender?")))</f>
        <v>gender?</v>
      </c>
      <c r="H35" s="7"/>
    </row>
    <row r="36" spans="1:8" ht="12.75">
      <c r="A36" s="6" t="s">
        <v>141</v>
      </c>
      <c r="B36" s="7" t="str">
        <f>IF(B7="m",B6*0.45,IF(B7="f",B6*0.44,IF(B7="t",B6*0.45,"gender?")))</f>
        <v>gender?</v>
      </c>
      <c r="C36" s="7" t="str">
        <f>IF(C7="m",C6*0.45,IF(C7="f",C6*0.44,IF(C7="t",C6*0.45,"gender?")))</f>
        <v>gender?</v>
      </c>
      <c r="D36" s="7" t="str">
        <f>IF(D7="m",D6*0.45,IF(D7="f",D6*0.44,IF(D7="t",D6*0.45,"gender?")))</f>
        <v>gender?</v>
      </c>
      <c r="E36" s="7" t="str">
        <f>IF(E7="m",E6*0.45,IF(E7="f",E6*0.44,IF(E7="t",E6*0.45,"gender?")))</f>
        <v>gender?</v>
      </c>
      <c r="F36" s="7" t="str">
        <f>IF(F7="m",F6*0.45,IF(F7="f",F6*0.44,IF(F7="t",F6*0.45,"gender?")))</f>
        <v>gender?</v>
      </c>
      <c r="G36" s="7" t="str">
        <f>IF(G7="m",G6*0.45,IF(G7="f",G6*0.44,IF(G7="t",G6*0.45,"gender?")))</f>
        <v>gender?</v>
      </c>
      <c r="H36" s="7"/>
    </row>
    <row r="37" spans="1:8" ht="12.75">
      <c r="A37" s="6" t="s">
        <v>23</v>
      </c>
      <c r="B37" s="6" t="str">
        <f>IF(B7="m",IF(B34&lt;B6*0.39,"low",IF(B34&gt;B6*0.45,"high","adequate")),IF(B7="f",IF(B34&lt;B6*0.37,"low",IF(B34&gt;B6*0.45,"high","adequate")),IF(B7="t",IF(B34&lt;B6*0.37,"low",IF(B34&gt;B6*0.45,"high","adequate")),"gender?")))</f>
        <v>gender?</v>
      </c>
      <c r="C37" s="6" t="str">
        <f>IF(C7="m",IF(C34&lt;C6*0.39,"low",IF(C34&gt;C6*0.45,"high","adequate")),IF(C7="f",IF(C34&lt;C6*0.37,"low",IF(C34&gt;C6*0.45,"high","adequate")),IF(C7="t",IF(C34&lt;C6*0.37,"low",IF(C34&gt;C6*0.45,"high","adequate")),"gender?")))</f>
        <v>gender?</v>
      </c>
      <c r="D37" s="6" t="str">
        <f>IF(D7="m",IF(D34&lt;D6*0.39,"low",IF(D34&gt;D6*0.45,"high","adequate")),IF(D7="f",IF(D34&lt;D6*0.37,"low",IF(D34&gt;D6*0.45,"high","adequate")),IF(D7="t",IF(D34&lt;D6*0.37,"low",IF(D34&gt;D6*0.45,"high","adequate")),"gender?")))</f>
        <v>gender?</v>
      </c>
      <c r="E37" s="6" t="str">
        <f>IF(E7="m",IF(E34&lt;E6*0.39,"low",IF(E34&gt;E6*0.45,"high","adequate")),IF(E7="f",IF(E34&lt;E6*0.37,"low",IF(E34&gt;E6*0.45,"high","adequate")),IF(E7="t",IF(E34&lt;E6*0.37,"low",IF(E34&gt;E6*0.45,"high","adequate")),"gender?")))</f>
        <v>gender?</v>
      </c>
      <c r="F37" s="6" t="str">
        <f>IF(F7="m",IF(F34&lt;F6*0.39,"low",IF(F34&gt;F6*0.45,"high","adequate")),IF(F7="f",IF(F34&lt;F6*0.37,"low",IF(F34&gt;F6*0.45,"high","adequate")),IF(F7="t",IF(F34&lt;F6*0.37,"low",IF(F34&gt;F6*0.45,"high","adequate")),"gender?")))</f>
        <v>gender?</v>
      </c>
      <c r="G37" s="6" t="str">
        <f>IF(G7="m",IF(G34&lt;G6*0.39,"low",IF(G34&gt;G6*0.45,"high","adequate")),IF(G7="f",IF(G34&lt;G6*0.37,"low",IF(G34&gt;G6*0.45,"high","adequate")),IF(G7="t",IF(G34&lt;G6*0.37,"low",IF(G34&gt;G6*0.45,"high","adequate")),"gender?")))</f>
        <v>gender?</v>
      </c>
      <c r="H37" s="6"/>
    </row>
    <row r="38" spans="1:8" ht="12.75">
      <c r="A38" s="14" t="s">
        <v>142</v>
      </c>
      <c r="B38" s="15" t="str">
        <f>IF(B45="high",(B35-(((B42-B43)*0.73)-(B42-B43)*0.11)),"not obese")</f>
        <v>not obese</v>
      </c>
      <c r="C38" s="15" t="str">
        <f>IF(C45="high",(C35-(((C42-C43)*0.73)-(C42-C43)*0.11)),"not obese")</f>
        <v>not obese</v>
      </c>
      <c r="D38" s="15" t="str">
        <f>IF(D45="high",(D35-(((D42-D43)*0.73)-(D42-D43)*0.11)),"not obese")</f>
        <v>not obese</v>
      </c>
      <c r="E38" s="15" t="str">
        <f>IF(E45="high",(E35-(((E42-E43)*0.73)-(E42-E43)*0.11)),"not obese")</f>
        <v>not obese</v>
      </c>
      <c r="F38" s="15" t="str">
        <f>IF(F45="high",(F35-(((F42-F43)*0.73)-(F42-F43)*0.11)),"not obese")</f>
        <v>not obese</v>
      </c>
      <c r="G38" s="15" t="str">
        <f>IF(G45="high",(G35-(((G42-G43)*0.73)-(G42-G43)*0.11)),"not obese")</f>
        <v>not obese</v>
      </c>
      <c r="H38" s="15"/>
    </row>
    <row r="39" spans="1:8" ht="12.75">
      <c r="A39" s="14" t="s">
        <v>143</v>
      </c>
      <c r="B39" s="15" t="str">
        <f>IF(B45="high",(B36-(((B42-B43)*0.73)-(B42-B43)*0.11)),"not obese")</f>
        <v>not obese</v>
      </c>
      <c r="C39" s="15" t="str">
        <f>IF(C45="high",(C36-(((C42-C43)*0.73)-(C42-C43)*0.11)),"not obese")</f>
        <v>not obese</v>
      </c>
      <c r="D39" s="15" t="str">
        <f>IF(D45="high",(D36-(((D42-D43)*0.73)-(D42-D43)*0.11)),"not obese")</f>
        <v>not obese</v>
      </c>
      <c r="E39" s="15" t="str">
        <f>IF(E45="high",(E36-(((E42-E43)*0.73)-(E42-E43)*0.11)),"not obese")</f>
        <v>not obese</v>
      </c>
      <c r="F39" s="15" t="str">
        <f>IF(F45="high",(F36-(((F42-F43)*0.73)-(F42-F43)*0.11)),"not obese")</f>
        <v>not obese</v>
      </c>
      <c r="G39" s="15" t="str">
        <f>IF(G45="high",(G36-(((G42-G43)*0.73)-(G42-G43)*0.11)),"not obese")</f>
        <v>not obese</v>
      </c>
      <c r="H39" s="15"/>
    </row>
    <row r="40" spans="1:8" ht="12.75">
      <c r="A40" s="14" t="s">
        <v>23</v>
      </c>
      <c r="B40" s="14" t="str">
        <f>IF(B7="m",IF(B34&lt;B38,"low",IF(B34&gt;B39,"high","adequate")),IF(B7="f",IF(B34&lt;B38,"low",IF(B34&gt;B39,"high","adequate")),IF(B7="t",IF(B34&lt;B38,"low",IF(B34&gt;B39,"high","adequate")),"gender?")))</f>
        <v>gender?</v>
      </c>
      <c r="C40" s="14" t="str">
        <f>IF(C7="m",IF(C34&lt;C38,"low",IF(C34&gt;C39,"high","adequate")),IF(C7="f",IF(C34&lt;C38,"low",IF(C34&gt;C39,"high","adequate")),IF(C7="t",IF(C34&lt;C38,"low",IF(C34&gt;C39,"high","adequate")),"gender?")))</f>
        <v>gender?</v>
      </c>
      <c r="D40" s="14" t="str">
        <f>IF(D7="m",IF(D34&lt;D38,"low",IF(D34&gt;D39,"high","adequate")),IF(D7="f",IF(D34&lt;D38,"low",IF(D34&gt;D39,"high","adequate")),IF(D7="t",IF(D34&lt;D38,"low",IF(D34&gt;D39,"high","adequate")),"gender?")))</f>
        <v>gender?</v>
      </c>
      <c r="E40" s="14" t="str">
        <f>IF(E7="m",IF(E34&lt;E38,"low",IF(E34&gt;E39,"high","adequate")),IF(E7="f",IF(E34&lt;E38,"low",IF(E34&gt;E39,"high","adequate")),IF(E7="t",IF(E34&lt;E38,"low",IF(E34&gt;E39,"high","adequate")),"gender?")))</f>
        <v>gender?</v>
      </c>
      <c r="F40" s="14" t="str">
        <f>IF(F7="m",IF(F34&lt;F38,"low",IF(F34&gt;F39,"high","adequate")),IF(F7="f",IF(F34&lt;F38,"low",IF(F34&gt;F39,"high","adequate")),IF(F7="t",IF(F34&lt;F38,"low",IF(F34&gt;F39,"high","adequate")),"gender?")))</f>
        <v>gender?</v>
      </c>
      <c r="G40" s="14" t="str">
        <f>IF(G7="m",IF(G34&lt;G38,"low",IF(G34&gt;G39,"high","adequate")),IF(G7="f",IF(G34&lt;G38,"low",IF(G34&gt;G39,"high","adequate")),IF(G7="t",IF(G34&lt;G38,"low",IF(G34&gt;G39,"high","adequate")),"gender?")))</f>
        <v>gender?</v>
      </c>
      <c r="H40" s="14"/>
    </row>
    <row r="41" spans="1:8" ht="12.75">
      <c r="A41" s="6" t="s">
        <v>24</v>
      </c>
      <c r="B41" s="7" t="str">
        <f>IF(B34="gender?","gender?",(B34/B6)*100)</f>
        <v>gender?</v>
      </c>
      <c r="C41" s="7" t="str">
        <f>IF(C34="gender?","gender?",(C34/C6)*100)</f>
        <v>gender?</v>
      </c>
      <c r="D41" s="7" t="str">
        <f>IF(D34="gender?","gender?",(D34/D6)*100)</f>
        <v>gender?</v>
      </c>
      <c r="E41" s="7" t="str">
        <f>IF(E34="gender?","gender?",(E34/E6)*100)</f>
        <v>gender?</v>
      </c>
      <c r="F41" s="7" t="str">
        <f>IF(F34="gender?","gender?",(F34/F6)*100)</f>
        <v>gender?</v>
      </c>
      <c r="G41" s="7" t="str">
        <f>IF(G34="gender?","gender?",(G34/G6)*100)</f>
        <v>gender?</v>
      </c>
      <c r="H41" s="7"/>
    </row>
    <row r="42" spans="1:8" ht="12.75">
      <c r="A42" s="8" t="s">
        <v>144</v>
      </c>
      <c r="B42" s="9" t="str">
        <f>IF(B25="gender?","gender?",B6-B25)</f>
        <v>gender?</v>
      </c>
      <c r="C42" s="9" t="str">
        <f>IF(C25="gender?","gender?",C6-C25)</f>
        <v>gender?</v>
      </c>
      <c r="D42" s="9" t="str">
        <f>IF(D25="gender?","gender?",D6-D25)</f>
        <v>gender?</v>
      </c>
      <c r="E42" s="9" t="str">
        <f>IF(E25="gender?","gender?",E6-E25)</f>
        <v>gender?</v>
      </c>
      <c r="F42" s="9" t="str">
        <f>IF(F25="gender?","gender?",F6-F25)</f>
        <v>gender?</v>
      </c>
      <c r="G42" s="9" t="str">
        <f>IF(G25="gender?","gender?",G6-G25)</f>
        <v>gender?</v>
      </c>
      <c r="H42" s="9"/>
    </row>
    <row r="43" spans="1:8" ht="12.75">
      <c r="A43" s="6" t="s">
        <v>145</v>
      </c>
      <c r="B43" s="7" t="str">
        <f>IF(B7="m",B6*0.22,IF(B7="f",B6*0.32,IF(B7="t",B6*0.2,"gender?")))</f>
        <v>gender?</v>
      </c>
      <c r="C43" s="7" t="str">
        <f>IF(C7="m",C6*0.22,IF(C7="f",C6*0.32,IF(C7="t",C6*0.2,"gender?")))</f>
        <v>gender?</v>
      </c>
      <c r="D43" s="7" t="str">
        <f>IF(D7="m",D6*0.22,IF(D7="f",D6*0.32,IF(D7="t",D6*0.2,"gender?")))</f>
        <v>gender?</v>
      </c>
      <c r="E43" s="7" t="str">
        <f>IF(E7="m",E6*0.22,IF(E7="f",E6*0.32,IF(E7="t",E6*0.2,"gender?")))</f>
        <v>gender?</v>
      </c>
      <c r="F43" s="7" t="str">
        <f>IF(F7="m",F6*0.22,IF(F7="f",F6*0.32,IF(F7="t",F6*0.2,"gender?")))</f>
        <v>gender?</v>
      </c>
      <c r="G43" s="7" t="str">
        <f>IF(G7="m",G6*0.22,IF(G7="f",G6*0.32,IF(G7="t",G6*0.2,"gender?")))</f>
        <v>gender?</v>
      </c>
      <c r="H43" s="7"/>
    </row>
    <row r="44" spans="1:8" ht="12.75">
      <c r="A44" s="6" t="s">
        <v>146</v>
      </c>
      <c r="B44" s="7" t="str">
        <f>IF(B7="m",B6*0.1,IF(B7="f",B6*0.2,IF(B7="t",B6*0.2,"gender?")))</f>
        <v>gender?</v>
      </c>
      <c r="C44" s="7" t="str">
        <f>IF(C7="m",C6*0.1,IF(C7="f",C6*0.2,IF(C7="t",C6*0.2,"gender?")))</f>
        <v>gender?</v>
      </c>
      <c r="D44" s="7" t="str">
        <f>IF(D7="m",D6*0.1,IF(D7="f",D6*0.2,IF(D7="t",D6*0.2,"gender?")))</f>
        <v>gender?</v>
      </c>
      <c r="E44" s="7" t="str">
        <f>IF(E7="m",E6*0.1,IF(E7="f",E6*0.2,IF(E7="t",E6*0.2,"gender?")))</f>
        <v>gender?</v>
      </c>
      <c r="F44" s="7" t="str">
        <f>IF(F7="m",F6*0.1,IF(F7="f",F6*0.2,IF(F7="t",F6*0.2,"gender?")))</f>
        <v>gender?</v>
      </c>
      <c r="G44" s="7" t="str">
        <f>IF(G7="m",G6*0.1,IF(G7="f",G6*0.2,IF(G7="t",G6*0.2,"gender?")))</f>
        <v>gender?</v>
      </c>
      <c r="H44" s="7"/>
    </row>
    <row r="45" spans="1:8" ht="12.75">
      <c r="A45" s="16" t="s">
        <v>25</v>
      </c>
      <c r="B45" s="6" t="str">
        <f>IF(B7="m",IF(B42&lt;B6*0.1,"low",IF(B42&gt;B6*0.2,"high","adequate")),IF(B7="f",IF(B42&lt;B6*0.2,"low",IF(B42&gt;B6*0.32,"high","adequate")),IF(B7="t",IF(B42&lt;B6*0.1,"low",IF(B42&gt;B6*0.2,"high","adequate")),"gender?")))</f>
        <v>gender?</v>
      </c>
      <c r="C45" s="6" t="str">
        <f>IF(C7="m",IF(C42&lt;C6*0.1,"low",IF(C42&gt;C6*0.2,"high","adequate")),IF(C7="f",IF(C42&lt;C6*0.2,"low",IF(C42&gt;C6*0.32,"high","adequate")),IF(C7="t",IF(C42&lt;C6*0.1,"low",IF(C42&gt;C6*0.2,"high","adequate")),"gender?")))</f>
        <v>gender?</v>
      </c>
      <c r="D45" s="6" t="str">
        <f>IF(D7="m",IF(D42&lt;D6*0.1,"low",IF(D42&gt;D6*0.2,"high","adequate")),IF(D7="f",IF(D42&lt;D6*0.2,"low",IF(D42&gt;D6*0.32,"high","adequate")),IF(D7="t",IF(D42&lt;D6*0.1,"low",IF(D42&gt;D6*0.2,"high","adequate")),"gender?")))</f>
        <v>gender?</v>
      </c>
      <c r="E45" s="6" t="str">
        <f>IF(E7="m",IF(E42&lt;E6*0.1,"low",IF(E42&gt;E6*0.2,"high","adequate")),IF(E7="f",IF(E42&lt;E6*0.2,"low",IF(E42&gt;E6*0.32,"high","adequate")),IF(E7="t",IF(E42&lt;E6*0.1,"low",IF(E42&gt;E6*0.2,"high","adequate")),"gender?")))</f>
        <v>gender?</v>
      </c>
      <c r="F45" s="6" t="str">
        <f>IF(F7="m",IF(F42&lt;F6*0.1,"low",IF(F42&gt;F6*0.2,"high","adequate")),IF(F7="f",IF(F42&lt;F6*0.2,"low",IF(F42&gt;F6*0.32,"high","adequate")),IF(F7="t",IF(F42&lt;F6*0.1,"low",IF(F42&gt;F6*0.2,"high","adequate")),"gender?")))</f>
        <v>gender?</v>
      </c>
      <c r="G45" s="6" t="str">
        <f>IF(G7="m",IF(G42&lt;G6*0.1,"low",IF(G42&gt;G6*0.2,"high","adequate")),IF(G7="f",IF(G42&lt;G6*0.2,"low",IF(G42&gt;G6*0.32,"high","adequate")),IF(G7="t",IF(G42&lt;G6*0.1,"low",IF(G42&gt;G6*0.2,"high","adequate")),"gender?")))</f>
        <v>gender?</v>
      </c>
      <c r="H45" s="6"/>
    </row>
    <row r="46" spans="1:8" ht="12.75">
      <c r="A46" s="16" t="s">
        <v>26</v>
      </c>
      <c r="B46" s="7" t="str">
        <f>IF(B42="gender?","gender?",(B42/B6)*100)</f>
        <v>gender?</v>
      </c>
      <c r="C46" s="7" t="str">
        <f>IF(C42="gender?","gender?",(C42/C6)*100)</f>
        <v>gender?</v>
      </c>
      <c r="D46" s="7" t="str">
        <f>IF(D42="gender?","gender?",(D42/D6)*100)</f>
        <v>gender?</v>
      </c>
      <c r="E46" s="7" t="str">
        <f>IF(E42="gender?","gender?",(E42/E6)*100)</f>
        <v>gender?</v>
      </c>
      <c r="F46" s="7" t="str">
        <f>IF(F42="gender?","gender?",(F42/F6)*100)</f>
        <v>gender?</v>
      </c>
      <c r="G46" s="7" t="str">
        <f>IF(G42="gender?","gender?",(G42/G6)*100)</f>
        <v>gender?</v>
      </c>
      <c r="H46" s="7"/>
    </row>
    <row r="47" spans="1:8" ht="12.75">
      <c r="A47" s="6" t="s">
        <v>27</v>
      </c>
      <c r="B47" s="17" t="e">
        <f>ATAN(B10/B9)*(180/PI())</f>
        <v>#VALUE!</v>
      </c>
      <c r="C47" s="17" t="e">
        <f>ATAN(C10/C9)*(180/PI())</f>
        <v>#VALUE!</v>
      </c>
      <c r="D47" s="17" t="e">
        <f>ATAN(D10/D9)*(180/PI())</f>
        <v>#VALUE!</v>
      </c>
      <c r="E47" s="17" t="e">
        <f>ATAN(E10/E9)*(180/PI())</f>
        <v>#VALUE!</v>
      </c>
      <c r="F47" s="17" t="e">
        <f>ATAN(F10/F9)*(180/PI())</f>
        <v>#VALUE!</v>
      </c>
      <c r="G47" s="17" t="e">
        <f>ATAN(G10/G9)*(180/PI())</f>
        <v>#VALUE!</v>
      </c>
      <c r="H47" s="17"/>
    </row>
    <row r="48" spans="1:8" ht="12.75">
      <c r="A48" s="6" t="s">
        <v>28</v>
      </c>
      <c r="B48" s="17" t="str">
        <f>IF(B27="gender?","gender?",B27/B34)</f>
        <v>gender?</v>
      </c>
      <c r="C48" s="17" t="str">
        <f>IF(C27="gender?","gender?",C27/C34)</f>
        <v>gender?</v>
      </c>
      <c r="D48" s="17" t="str">
        <f>IF(D27="gender?","gender?",D27/D34)</f>
        <v>gender?</v>
      </c>
      <c r="E48" s="17" t="str">
        <f>IF(E27="gender?","gender?",E27/E34)</f>
        <v>gender?</v>
      </c>
      <c r="F48" s="17" t="str">
        <f>IF(F27="gender?","gender?",F27/F34)</f>
        <v>gender?</v>
      </c>
      <c r="G48" s="17" t="str">
        <f>IF(G27="gender?","gender?",G27/G34)</f>
        <v>gender?</v>
      </c>
      <c r="H48" s="17"/>
    </row>
    <row r="49" spans="1:8" ht="12.75">
      <c r="A49" s="6" t="s">
        <v>29</v>
      </c>
      <c r="B49" s="7" t="e">
        <f>SUM(B6)/((B5*0.01)^2)</f>
        <v>#DIV/0!</v>
      </c>
      <c r="C49" s="7" t="e">
        <f>SUM(C6)/((C5*0.01)^2)</f>
        <v>#DIV/0!</v>
      </c>
      <c r="D49" s="7" t="e">
        <f>SUM(D6)/((D5*0.01)^2)</f>
        <v>#DIV/0!</v>
      </c>
      <c r="E49" s="7" t="e">
        <f>SUM(E6)/((E5*0.01)^2)</f>
        <v>#DIV/0!</v>
      </c>
      <c r="F49" s="7" t="e">
        <f>SUM(F6)/((F5*0.01)^2)</f>
        <v>#DIV/0!</v>
      </c>
      <c r="G49" s="7" t="e">
        <f>SUM(G6)/((G5*0.01)^2)</f>
        <v>#DIV/0!</v>
      </c>
      <c r="H49" s="7"/>
    </row>
    <row r="50" ht="12.75">
      <c r="A50" s="6"/>
    </row>
    <row r="51" spans="1:8" ht="12.75">
      <c r="A51" s="18" t="s">
        <v>30</v>
      </c>
      <c r="B51" s="19"/>
      <c r="C51" s="19"/>
      <c r="D51" s="19"/>
      <c r="E51" s="19"/>
      <c r="F51" s="19"/>
      <c r="G51" s="19"/>
      <c r="H51" s="19"/>
    </row>
    <row r="52" spans="1:8" ht="12.75">
      <c r="A52" s="18" t="s">
        <v>31</v>
      </c>
      <c r="B52" s="20" t="e">
        <f>(B6)*32</f>
        <v>#VALUE!</v>
      </c>
      <c r="C52" s="20" t="e">
        <f>(C6)*32</f>
        <v>#VALUE!</v>
      </c>
      <c r="D52" s="20" t="e">
        <f>(D6)*32</f>
        <v>#VALUE!</v>
      </c>
      <c r="E52" s="20" t="e">
        <f>(E6)*32</f>
        <v>#VALUE!</v>
      </c>
      <c r="F52" s="20" t="e">
        <f>(F6)*32</f>
        <v>#VALUE!</v>
      </c>
      <c r="G52" s="20" t="e">
        <f>(G6)*32</f>
        <v>#VALUE!</v>
      </c>
      <c r="H52" s="20"/>
    </row>
    <row r="53" spans="1:8" ht="12.75">
      <c r="A53" s="18" t="s">
        <v>32</v>
      </c>
      <c r="B53" s="21" t="e">
        <f>B52/240</f>
        <v>#VALUE!</v>
      </c>
      <c r="C53" s="21" t="e">
        <f>C52/240</f>
        <v>#VALUE!</v>
      </c>
      <c r="D53" s="21" t="e">
        <f>D52/240</f>
        <v>#VALUE!</v>
      </c>
      <c r="E53" s="21" t="e">
        <f>E52/240</f>
        <v>#VALUE!</v>
      </c>
      <c r="F53" s="21" t="e">
        <f>F52/240</f>
        <v>#VALUE!</v>
      </c>
      <c r="G53" s="21" t="e">
        <f>G52/240</f>
        <v>#VALUE!</v>
      </c>
      <c r="H53" s="21"/>
    </row>
    <row r="54" spans="1:8" ht="12.75">
      <c r="A54" s="18" t="s">
        <v>33</v>
      </c>
      <c r="B54" s="20" t="e">
        <f>IF(B7="f",(B6)*20,(B6)*25)</f>
        <v>#VALUE!</v>
      </c>
      <c r="C54" s="20" t="e">
        <f>IF(C7="f",(C6)*20,(C6)*25)</f>
        <v>#VALUE!</v>
      </c>
      <c r="D54" s="20" t="e">
        <f>IF(D7="f",(D6)*20,(D6)*25)</f>
        <v>#VALUE!</v>
      </c>
      <c r="E54" s="20" t="e">
        <f>IF(E7="f",(E6)*20,(E6)*25)</f>
        <v>#VALUE!</v>
      </c>
      <c r="F54" s="20" t="e">
        <f>IF(F7="f",(F6)*20,(F6)*25)</f>
        <v>#VALUE!</v>
      </c>
      <c r="G54" s="20" t="e">
        <f>IF(G7="f",(G6)*20,(G6)*25)</f>
        <v>#VALUE!</v>
      </c>
      <c r="H54" s="20"/>
    </row>
    <row r="55" spans="1:8" ht="12.75">
      <c r="A55" s="18" t="s">
        <v>34</v>
      </c>
      <c r="B55" s="20" t="e">
        <f>IF(B7="f",(B6)*30,(B6)*35)</f>
        <v>#VALUE!</v>
      </c>
      <c r="C55" s="20" t="e">
        <f>IF(C7="f",(C6)*30,(C6)*35)</f>
        <v>#VALUE!</v>
      </c>
      <c r="D55" s="20" t="e">
        <f>IF(D7="f",(D6)*30,(D6)*35)</f>
        <v>#VALUE!</v>
      </c>
      <c r="E55" s="20" t="e">
        <f>IF(E7="f",(E6)*30,(E6)*35)</f>
        <v>#VALUE!</v>
      </c>
      <c r="F55" s="20" t="e">
        <f>IF(F7="f",(F6)*30,(F6)*35)</f>
        <v>#VALUE!</v>
      </c>
      <c r="G55" s="20" t="e">
        <f>IF(G7="f",(G6)*30,(G6)*35)</f>
        <v>#VALUE!</v>
      </c>
      <c r="H55" s="20"/>
    </row>
    <row r="56" spans="1:8" ht="12.75">
      <c r="A56" s="18" t="s">
        <v>35</v>
      </c>
      <c r="B56" s="20" t="e">
        <f>IF(B7="f",(B6)*15,(B6)*20)</f>
        <v>#VALUE!</v>
      </c>
      <c r="C56" s="20" t="e">
        <f>IF(C7="f",(C6)*15,(C6)*20)</f>
        <v>#VALUE!</v>
      </c>
      <c r="D56" s="20" t="e">
        <f>IF(D7="f",(D6)*15,(D6)*20)</f>
        <v>#VALUE!</v>
      </c>
      <c r="E56" s="20" t="e">
        <f>IF(E7="f",(E6)*15,(E6)*20)</f>
        <v>#VALUE!</v>
      </c>
      <c r="F56" s="20" t="e">
        <f>IF(F7="f",(F6)*15,(F6)*20)</f>
        <v>#VALUE!</v>
      </c>
      <c r="G56" s="20" t="e">
        <f>IF(G7="f",(G6)*15,(G6)*20)</f>
        <v>#VALUE!</v>
      </c>
      <c r="H56" s="20"/>
    </row>
    <row r="57" spans="1:8" ht="12.75">
      <c r="A57" s="18" t="s">
        <v>36</v>
      </c>
      <c r="B57" s="20" t="e">
        <f>B54*0.0416</f>
        <v>#VALUE!</v>
      </c>
      <c r="C57" s="20" t="e">
        <f>C54*0.0416</f>
        <v>#VALUE!</v>
      </c>
      <c r="D57" s="20" t="e">
        <f>D54*0.0416</f>
        <v>#VALUE!</v>
      </c>
      <c r="E57" s="20" t="e">
        <f>E54*0.0416</f>
        <v>#VALUE!</v>
      </c>
      <c r="F57" s="20" t="e">
        <f>F54*0.0416</f>
        <v>#VALUE!</v>
      </c>
      <c r="G57" s="20" t="e">
        <f>G54*0.0416</f>
        <v>#VALUE!</v>
      </c>
      <c r="H57" s="20"/>
    </row>
    <row r="58" spans="1:8" ht="12.75">
      <c r="A58" s="18" t="s">
        <v>37</v>
      </c>
      <c r="B58" s="20" t="e">
        <f>B55*0.055</f>
        <v>#VALUE!</v>
      </c>
      <c r="C58" s="20" t="e">
        <f>C55*0.055</f>
        <v>#VALUE!</v>
      </c>
      <c r="D58" s="20" t="e">
        <f>D55*0.055</f>
        <v>#VALUE!</v>
      </c>
      <c r="E58" s="20" t="e">
        <f>E55*0.055</f>
        <v>#VALUE!</v>
      </c>
      <c r="F58" s="20" t="e">
        <f>F55*0.055</f>
        <v>#VALUE!</v>
      </c>
      <c r="G58" s="20" t="e">
        <f>G55*0.055</f>
        <v>#VALUE!</v>
      </c>
      <c r="H58" s="20"/>
    </row>
    <row r="60" ht="12.75">
      <c r="A60" s="22"/>
    </row>
    <row r="61" ht="12.75">
      <c r="A61" s="22" t="s">
        <v>38</v>
      </c>
    </row>
    <row r="62" spans="1:8" ht="12.75">
      <c r="A62" s="3" t="s">
        <v>39</v>
      </c>
      <c r="B62" s="23" t="s">
        <v>40</v>
      </c>
      <c r="C62" s="23" t="s">
        <v>40</v>
      </c>
      <c r="D62" s="23" t="s">
        <v>40</v>
      </c>
      <c r="E62" s="23" t="s">
        <v>40</v>
      </c>
      <c r="F62" s="23" t="s">
        <v>40</v>
      </c>
      <c r="G62" s="23" t="s">
        <v>40</v>
      </c>
      <c r="H62" s="23"/>
    </row>
    <row r="63" spans="1:8" ht="12.75">
      <c r="A63" s="3" t="s">
        <v>41</v>
      </c>
      <c r="B63" s="23" t="s">
        <v>40</v>
      </c>
      <c r="C63" s="23" t="s">
        <v>40</v>
      </c>
      <c r="D63" s="23" t="s">
        <v>40</v>
      </c>
      <c r="E63" s="23" t="s">
        <v>40</v>
      </c>
      <c r="F63" s="23" t="s">
        <v>40</v>
      </c>
      <c r="G63" s="23" t="s">
        <v>40</v>
      </c>
      <c r="H63" s="23"/>
    </row>
    <row r="64" spans="1:8" ht="12.75">
      <c r="A64" s="3" t="s">
        <v>42</v>
      </c>
      <c r="B64" s="23" t="s">
        <v>40</v>
      </c>
      <c r="C64" s="23" t="s">
        <v>40</v>
      </c>
      <c r="D64" s="23" t="s">
        <v>40</v>
      </c>
      <c r="E64" s="23" t="s">
        <v>40</v>
      </c>
      <c r="F64" s="23" t="s">
        <v>40</v>
      </c>
      <c r="G64" s="23" t="s">
        <v>40</v>
      </c>
      <c r="H64" s="23"/>
    </row>
    <row r="65" spans="1:8" ht="12.75">
      <c r="A65" s="24" t="s">
        <v>43</v>
      </c>
      <c r="B65" s="25" t="s">
        <v>40</v>
      </c>
      <c r="C65" s="25" t="s">
        <v>40</v>
      </c>
      <c r="D65" s="25" t="s">
        <v>40</v>
      </c>
      <c r="E65" s="25" t="s">
        <v>40</v>
      </c>
      <c r="F65" s="25" t="s">
        <v>40</v>
      </c>
      <c r="G65" s="25" t="s">
        <v>40</v>
      </c>
      <c r="H65" s="25"/>
    </row>
    <row r="66" spans="1:8" ht="12.75">
      <c r="A66" s="26" t="s">
        <v>44</v>
      </c>
      <c r="B66" s="27" t="s">
        <v>40</v>
      </c>
      <c r="C66" s="27" t="s">
        <v>40</v>
      </c>
      <c r="D66" s="27" t="s">
        <v>40</v>
      </c>
      <c r="E66" s="27" t="s">
        <v>40</v>
      </c>
      <c r="F66" s="27" t="s">
        <v>40</v>
      </c>
      <c r="G66" s="27" t="s">
        <v>40</v>
      </c>
      <c r="H66" s="27"/>
    </row>
    <row r="67" spans="1:8" ht="12.75">
      <c r="A67" s="26" t="s">
        <v>45</v>
      </c>
      <c r="B67" s="27" t="s">
        <v>40</v>
      </c>
      <c r="C67" s="27" t="s">
        <v>40</v>
      </c>
      <c r="D67" s="27" t="s">
        <v>40</v>
      </c>
      <c r="E67" s="27" t="s">
        <v>40</v>
      </c>
      <c r="F67" s="27" t="s">
        <v>40</v>
      </c>
      <c r="G67" s="27" t="s">
        <v>40</v>
      </c>
      <c r="H67" s="27"/>
    </row>
    <row r="68" spans="1:8" ht="12.75">
      <c r="A68" s="3" t="s">
        <v>46</v>
      </c>
      <c r="B68" s="23" t="s">
        <v>40</v>
      </c>
      <c r="C68" s="23" t="s">
        <v>40</v>
      </c>
      <c r="D68" s="23" t="s">
        <v>40</v>
      </c>
      <c r="E68" s="23" t="s">
        <v>40</v>
      </c>
      <c r="F68" s="23" t="s">
        <v>40</v>
      </c>
      <c r="G68" s="23" t="s">
        <v>40</v>
      </c>
      <c r="H68" s="23"/>
    </row>
    <row r="69" spans="1:8" ht="12.75">
      <c r="A69" s="3" t="s">
        <v>47</v>
      </c>
      <c r="B69" s="23" t="s">
        <v>40</v>
      </c>
      <c r="C69" s="23" t="s">
        <v>40</v>
      </c>
      <c r="D69" s="23" t="s">
        <v>40</v>
      </c>
      <c r="E69" s="23" t="s">
        <v>40</v>
      </c>
      <c r="F69" s="23" t="s">
        <v>40</v>
      </c>
      <c r="G69" s="23" t="s">
        <v>40</v>
      </c>
      <c r="H69" s="23"/>
    </row>
    <row r="70" spans="1:8" ht="12.75">
      <c r="A70" s="3" t="s">
        <v>48</v>
      </c>
      <c r="B70" s="23" t="s">
        <v>40</v>
      </c>
      <c r="C70" s="23" t="s">
        <v>40</v>
      </c>
      <c r="D70" s="23" t="s">
        <v>40</v>
      </c>
      <c r="E70" s="23" t="s">
        <v>40</v>
      </c>
      <c r="F70" s="23" t="s">
        <v>40</v>
      </c>
      <c r="G70" s="23" t="s">
        <v>40</v>
      </c>
      <c r="H70" s="23"/>
    </row>
    <row r="71" spans="1:8" ht="12.75">
      <c r="A71" s="3" t="s">
        <v>49</v>
      </c>
      <c r="B71" s="23" t="s">
        <v>40</v>
      </c>
      <c r="C71" s="23" t="s">
        <v>40</v>
      </c>
      <c r="D71" s="23" t="s">
        <v>40</v>
      </c>
      <c r="E71" s="23" t="s">
        <v>40</v>
      </c>
      <c r="F71" s="23" t="s">
        <v>40</v>
      </c>
      <c r="G71" s="23" t="s">
        <v>40</v>
      </c>
      <c r="H71" s="23"/>
    </row>
    <row r="72" spans="1:8" ht="12.75">
      <c r="A72" s="3" t="s">
        <v>50</v>
      </c>
      <c r="B72" s="23" t="s">
        <v>40</v>
      </c>
      <c r="C72" s="23" t="s">
        <v>40</v>
      </c>
      <c r="D72" s="23" t="s">
        <v>40</v>
      </c>
      <c r="E72" s="23" t="s">
        <v>40</v>
      </c>
      <c r="F72" s="23" t="s">
        <v>40</v>
      </c>
      <c r="G72" s="23" t="s">
        <v>40</v>
      </c>
      <c r="H72" s="23"/>
    </row>
    <row r="73" spans="1:8" ht="12.75">
      <c r="A73" s="18" t="s">
        <v>51</v>
      </c>
      <c r="B73" s="19" t="s">
        <v>40</v>
      </c>
      <c r="C73" s="19" t="s">
        <v>40</v>
      </c>
      <c r="D73" s="19" t="s">
        <v>40</v>
      </c>
      <c r="E73" s="19" t="s">
        <v>40</v>
      </c>
      <c r="F73" s="19" t="s">
        <v>40</v>
      </c>
      <c r="G73" s="19" t="s">
        <v>40</v>
      </c>
      <c r="H73" s="19"/>
    </row>
    <row r="74" spans="1:8" ht="12.75">
      <c r="A74" s="18" t="s">
        <v>52</v>
      </c>
      <c r="B74" s="19" t="s">
        <v>40</v>
      </c>
      <c r="C74" s="19" t="s">
        <v>40</v>
      </c>
      <c r="D74" s="19" t="s">
        <v>40</v>
      </c>
      <c r="E74" s="19" t="s">
        <v>40</v>
      </c>
      <c r="F74" s="19" t="s">
        <v>40</v>
      </c>
      <c r="G74" s="19" t="s">
        <v>40</v>
      </c>
      <c r="H74" s="19"/>
    </row>
    <row r="75" spans="1:8" ht="12.75">
      <c r="A75" s="18" t="s">
        <v>53</v>
      </c>
      <c r="B75" s="19" t="s">
        <v>40</v>
      </c>
      <c r="C75" s="19" t="s">
        <v>40</v>
      </c>
      <c r="D75" s="19" t="s">
        <v>40</v>
      </c>
      <c r="E75" s="19" t="s">
        <v>40</v>
      </c>
      <c r="F75" s="19" t="s">
        <v>40</v>
      </c>
      <c r="G75" s="19" t="s">
        <v>40</v>
      </c>
      <c r="H75" s="19"/>
    </row>
    <row r="76" spans="1:8" ht="12.75">
      <c r="A76" s="18" t="s">
        <v>54</v>
      </c>
      <c r="B76" s="19" t="s">
        <v>40</v>
      </c>
      <c r="C76" s="19" t="s">
        <v>40</v>
      </c>
      <c r="D76" s="19" t="s">
        <v>40</v>
      </c>
      <c r="E76" s="19" t="s">
        <v>40</v>
      </c>
      <c r="F76" s="19" t="s">
        <v>40</v>
      </c>
      <c r="G76" s="19" t="s">
        <v>40</v>
      </c>
      <c r="H76" s="19"/>
    </row>
    <row r="77" ht="12.75">
      <c r="A77" s="28" t="s">
        <v>55</v>
      </c>
    </row>
    <row r="78" spans="1:8" ht="12.75">
      <c r="A78" s="29" t="s">
        <v>56</v>
      </c>
      <c r="B78" s="30" t="e">
        <f>SUM(B66/B67)</f>
        <v>#VALUE!</v>
      </c>
      <c r="C78" s="30" t="e">
        <f>SUM(C66/C67)</f>
        <v>#VALUE!</v>
      </c>
      <c r="D78" s="30" t="e">
        <f>SUM(D66/D67)</f>
        <v>#VALUE!</v>
      </c>
      <c r="E78" s="30" t="e">
        <f>SUM(E66/E67)</f>
        <v>#VALUE!</v>
      </c>
      <c r="F78" s="30" t="e">
        <f>SUM(F66/F67)</f>
        <v>#VALUE!</v>
      </c>
      <c r="G78" s="30" t="e">
        <f>SUM(G66/G67)</f>
        <v>#VALUE!</v>
      </c>
      <c r="H78" s="30"/>
    </row>
    <row r="79" ht="12.75">
      <c r="A79" s="18"/>
    </row>
    <row r="80" ht="12.75">
      <c r="A80" s="31" t="s">
        <v>57</v>
      </c>
    </row>
    <row r="81" spans="1:8" ht="12.75">
      <c r="A81" s="29" t="s">
        <v>58</v>
      </c>
      <c r="B81" s="30" t="e">
        <f>SUM(B73*B74)</f>
        <v>#VALUE!</v>
      </c>
      <c r="C81" s="30" t="e">
        <f>SUM(C73*C74)</f>
        <v>#VALUE!</v>
      </c>
      <c r="D81" s="30" t="e">
        <f>SUM(D73*D74)</f>
        <v>#VALUE!</v>
      </c>
      <c r="E81" s="30" t="e">
        <f>SUM(E73*E74)</f>
        <v>#VALUE!</v>
      </c>
      <c r="F81" s="30" t="e">
        <f>SUM(F73*F74)</f>
        <v>#VALUE!</v>
      </c>
      <c r="G81" s="30" t="e">
        <f>SUM(G73*G74)</f>
        <v>#VALUE!</v>
      </c>
      <c r="H81" s="30"/>
    </row>
    <row r="82" spans="1:8" ht="12.75">
      <c r="A82" s="29" t="s">
        <v>59</v>
      </c>
      <c r="B82" s="30" t="e">
        <f>SUM(B75*B76)</f>
        <v>#VALUE!</v>
      </c>
      <c r="C82" s="30" t="e">
        <f>SUM(C75*C76)</f>
        <v>#VALUE!</v>
      </c>
      <c r="D82" s="30" t="e">
        <f>SUM(D75*D76)</f>
        <v>#VALUE!</v>
      </c>
      <c r="E82" s="30" t="e">
        <f>SUM(E75*E76)</f>
        <v>#VALUE!</v>
      </c>
      <c r="F82" s="30" t="e">
        <f>SUM(F75*F76)</f>
        <v>#VALUE!</v>
      </c>
      <c r="G82" s="30" t="e">
        <f>SUM(G75*G76)</f>
        <v>#VALUE!</v>
      </c>
      <c r="H82" s="30"/>
    </row>
    <row r="83" ht="12.75">
      <c r="A83" s="1"/>
    </row>
    <row r="84" spans="1:8" ht="12.75">
      <c r="A84" s="3" t="s">
        <v>60</v>
      </c>
      <c r="B84" s="23" t="s">
        <v>40</v>
      </c>
      <c r="C84" s="23" t="s">
        <v>40</v>
      </c>
      <c r="D84" s="23" t="s">
        <v>40</v>
      </c>
      <c r="E84" s="23" t="s">
        <v>40</v>
      </c>
      <c r="F84" s="23" t="s">
        <v>40</v>
      </c>
      <c r="G84" s="23" t="s">
        <v>40</v>
      </c>
      <c r="H84" s="23"/>
    </row>
    <row r="85" spans="1:8" ht="12.75">
      <c r="A85" s="3" t="s">
        <v>61</v>
      </c>
      <c r="B85" s="23" t="s">
        <v>40</v>
      </c>
      <c r="C85" s="23" t="s">
        <v>40</v>
      </c>
      <c r="D85" s="23" t="s">
        <v>40</v>
      </c>
      <c r="E85" s="23" t="s">
        <v>40</v>
      </c>
      <c r="F85" s="23" t="s">
        <v>40</v>
      </c>
      <c r="G85" s="23" t="s">
        <v>40</v>
      </c>
      <c r="H85" s="23"/>
    </row>
    <row r="86" spans="1:8" ht="12.75">
      <c r="A86" s="3" t="s">
        <v>62</v>
      </c>
      <c r="B86" s="23" t="s">
        <v>40</v>
      </c>
      <c r="C86" s="23" t="s">
        <v>40</v>
      </c>
      <c r="D86" s="23" t="s">
        <v>40</v>
      </c>
      <c r="E86" s="23" t="s">
        <v>40</v>
      </c>
      <c r="F86" s="23" t="s">
        <v>40</v>
      </c>
      <c r="G86" s="23" t="s">
        <v>40</v>
      </c>
      <c r="H86" s="23"/>
    </row>
    <row r="87" spans="1:8" ht="12.75">
      <c r="A87" s="3" t="s">
        <v>63</v>
      </c>
      <c r="B87" s="23" t="s">
        <v>40</v>
      </c>
      <c r="C87" s="23" t="s">
        <v>40</v>
      </c>
      <c r="D87" s="23" t="s">
        <v>40</v>
      </c>
      <c r="E87" s="23" t="s">
        <v>40</v>
      </c>
      <c r="F87" s="23" t="s">
        <v>40</v>
      </c>
      <c r="G87" s="23" t="s">
        <v>40</v>
      </c>
      <c r="H87" s="23"/>
    </row>
    <row r="88" spans="1:8" ht="12.75">
      <c r="A88" s="24" t="s">
        <v>64</v>
      </c>
      <c r="B88" s="25" t="s">
        <v>40</v>
      </c>
      <c r="C88" s="25" t="s">
        <v>40</v>
      </c>
      <c r="D88" s="25" t="s">
        <v>40</v>
      </c>
      <c r="E88" s="25" t="s">
        <v>40</v>
      </c>
      <c r="F88" s="25" t="s">
        <v>40</v>
      </c>
      <c r="G88" s="25" t="s">
        <v>40</v>
      </c>
      <c r="H88" s="25"/>
    </row>
    <row r="89" spans="1:8" ht="12.75">
      <c r="A89" s="24" t="s">
        <v>65</v>
      </c>
      <c r="B89" s="25" t="s">
        <v>40</v>
      </c>
      <c r="C89" s="25" t="s">
        <v>40</v>
      </c>
      <c r="D89" s="25" t="s">
        <v>40</v>
      </c>
      <c r="E89" s="25" t="s">
        <v>40</v>
      </c>
      <c r="F89" s="25" t="s">
        <v>40</v>
      </c>
      <c r="G89" s="25" t="s">
        <v>40</v>
      </c>
      <c r="H89" s="25"/>
    </row>
    <row r="90" spans="1:8" ht="12.75">
      <c r="A90" s="24" t="s">
        <v>66</v>
      </c>
      <c r="B90" s="25" t="s">
        <v>40</v>
      </c>
      <c r="C90" s="25" t="s">
        <v>40</v>
      </c>
      <c r="D90" s="25" t="s">
        <v>40</v>
      </c>
      <c r="E90" s="25" t="s">
        <v>40</v>
      </c>
      <c r="F90" s="25" t="s">
        <v>40</v>
      </c>
      <c r="G90" s="25" t="s">
        <v>40</v>
      </c>
      <c r="H90" s="25"/>
    </row>
    <row r="91" spans="1:8" ht="12.75">
      <c r="A91" s="24" t="s">
        <v>67</v>
      </c>
      <c r="B91" s="25" t="s">
        <v>40</v>
      </c>
      <c r="C91" s="25" t="s">
        <v>40</v>
      </c>
      <c r="D91" s="25" t="s">
        <v>40</v>
      </c>
      <c r="E91" s="25" t="s">
        <v>40</v>
      </c>
      <c r="F91" s="25" t="s">
        <v>40</v>
      </c>
      <c r="G91" s="25" t="s">
        <v>40</v>
      </c>
      <c r="H91" s="25"/>
    </row>
    <row r="92" spans="1:8" ht="12.75">
      <c r="A92" s="3" t="s">
        <v>68</v>
      </c>
      <c r="B92" s="23" t="s">
        <v>40</v>
      </c>
      <c r="C92" s="23" t="s">
        <v>40</v>
      </c>
      <c r="D92" s="23" t="s">
        <v>40</v>
      </c>
      <c r="E92" s="23" t="s">
        <v>40</v>
      </c>
      <c r="F92" s="23" t="s">
        <v>40</v>
      </c>
      <c r="G92" s="23" t="s">
        <v>40</v>
      </c>
      <c r="H92" s="23"/>
    </row>
    <row r="93" ht="12.75">
      <c r="A93" s="32" t="s">
        <v>69</v>
      </c>
    </row>
    <row r="94" spans="1:8" ht="12.75">
      <c r="A94" s="29" t="s">
        <v>70</v>
      </c>
      <c r="B94" s="30" t="e">
        <f>SUM((B88/10)/B65)</f>
        <v>#VALUE!</v>
      </c>
      <c r="C94" s="30" t="e">
        <f>SUM((C88/10)/C65)</f>
        <v>#VALUE!</v>
      </c>
      <c r="D94" s="30" t="e">
        <f>SUM((D88/10)/D65)</f>
        <v>#VALUE!</v>
      </c>
      <c r="E94" s="30" t="e">
        <f>SUM((E88/10)/E65)</f>
        <v>#VALUE!</v>
      </c>
      <c r="F94" s="30" t="e">
        <f>SUM((F88/10)/F65)</f>
        <v>#VALUE!</v>
      </c>
      <c r="G94" s="30" t="e">
        <f>SUM((G88/10)/G65)</f>
        <v>#VALUE!</v>
      </c>
      <c r="H94" s="30"/>
    </row>
    <row r="95" spans="1:8" ht="12.75">
      <c r="A95" s="29" t="s">
        <v>71</v>
      </c>
      <c r="B95" s="30" t="e">
        <f>SUM((B65/(2*(PI()))))</f>
        <v>#VALUE!</v>
      </c>
      <c r="C95" s="30" t="e">
        <f>SUM((C65/(2*(PI()))))</f>
        <v>#VALUE!</v>
      </c>
      <c r="D95" s="30" t="e">
        <f>SUM((D65/(2*(PI()))))</f>
        <v>#VALUE!</v>
      </c>
      <c r="E95" s="30" t="e">
        <f>SUM((E65/(2*(PI()))))</f>
        <v>#VALUE!</v>
      </c>
      <c r="F95" s="30" t="e">
        <f>SUM((F65/(2*(PI()))))</f>
        <v>#VALUE!</v>
      </c>
      <c r="G95" s="30" t="e">
        <f>SUM((G65/(2*(PI()))))</f>
        <v>#VALUE!</v>
      </c>
      <c r="H95" s="30"/>
    </row>
    <row r="96" spans="1:8" ht="12.75">
      <c r="A96" s="29" t="s">
        <v>72</v>
      </c>
      <c r="B96" s="30" t="e">
        <f>SUM((((B88+B89+B90+B91)/8)/10))</f>
        <v>#VALUE!</v>
      </c>
      <c r="C96" s="30" t="e">
        <f>SUM((((C88+C89+C90+C91)/8)/10))</f>
        <v>#VALUE!</v>
      </c>
      <c r="D96" s="30" t="e">
        <f>SUM((((D88+D89+D90+D91)/8)/10))</f>
        <v>#VALUE!</v>
      </c>
      <c r="E96" s="30" t="e">
        <f>SUM((((E88+E89+E90+E91)/8)/10))</f>
        <v>#VALUE!</v>
      </c>
      <c r="F96" s="30" t="e">
        <f>SUM((((F88+F89+F90+F91)/8)/10))</f>
        <v>#VALUE!</v>
      </c>
      <c r="G96" s="30" t="e">
        <f>SUM((((G88+G89+G90+G91)/8)/10))</f>
        <v>#VALUE!</v>
      </c>
      <c r="H96" s="30"/>
    </row>
    <row r="97" spans="1:8" ht="12.75">
      <c r="A97" s="29" t="s">
        <v>73</v>
      </c>
      <c r="B97" s="30" t="e">
        <f>SUM(B95-B96)</f>
        <v>#VALUE!</v>
      </c>
      <c r="C97" s="30" t="e">
        <f>SUM(C95-C96)</f>
        <v>#VALUE!</v>
      </c>
      <c r="D97" s="30" t="e">
        <f>SUM(D95-D96)</f>
        <v>#VALUE!</v>
      </c>
      <c r="E97" s="30" t="e">
        <f>SUM(E95-E96)</f>
        <v>#VALUE!</v>
      </c>
      <c r="F97" s="30" t="e">
        <f>SUM(F95-F96)</f>
        <v>#VALUE!</v>
      </c>
      <c r="G97" s="30" t="e">
        <f>SUM(G95-G96)</f>
        <v>#VALUE!</v>
      </c>
      <c r="H97" s="30"/>
    </row>
    <row r="98" spans="1:8" ht="12.75">
      <c r="A98" s="29" t="s">
        <v>74</v>
      </c>
      <c r="B98" s="30" t="e">
        <f>SUM(((B97)^2)/(B95)^2)</f>
        <v>#VALUE!</v>
      </c>
      <c r="C98" s="30" t="e">
        <f>SUM(((C97)^2)/(C95)^2)</f>
        <v>#VALUE!</v>
      </c>
      <c r="D98" s="30" t="e">
        <f>SUM(((D97)^2)/(D95)^2)</f>
        <v>#VALUE!</v>
      </c>
      <c r="E98" s="30" t="e">
        <f>SUM(((E97)^2)/(E95)^2)</f>
        <v>#VALUE!</v>
      </c>
      <c r="F98" s="30" t="e">
        <f>SUM(((F97)^2)/(F95)^2)</f>
        <v>#VALUE!</v>
      </c>
      <c r="G98" s="30" t="e">
        <f>SUM(((G97)^2)/(G95)^2)</f>
        <v>#VALUE!</v>
      </c>
      <c r="H98" s="30"/>
    </row>
    <row r="99" spans="1:8" ht="12.75">
      <c r="A99" s="29" t="s">
        <v>75</v>
      </c>
      <c r="B99" s="30" t="e">
        <f>SUM((PI()*(B95)^2)/10)</f>
        <v>#VALUE!</v>
      </c>
      <c r="C99" s="30" t="e">
        <f>SUM((PI()*(C95)^2)/10)</f>
        <v>#VALUE!</v>
      </c>
      <c r="D99" s="30" t="e">
        <f>SUM((PI()*(D95)^2)/10)</f>
        <v>#VALUE!</v>
      </c>
      <c r="E99" s="30" t="e">
        <f>SUM((PI()*(E95)^2)/10)</f>
        <v>#VALUE!</v>
      </c>
      <c r="F99" s="30" t="e">
        <f>SUM((PI()*(F95)^2)/10)</f>
        <v>#VALUE!</v>
      </c>
      <c r="G99" s="30" t="e">
        <f>SUM((PI()*(G95)^2)/10)</f>
        <v>#VALUE!</v>
      </c>
      <c r="H99" s="30"/>
    </row>
    <row r="100" spans="1:8" ht="12.75">
      <c r="A100" s="29" t="s">
        <v>76</v>
      </c>
      <c r="B100" s="30" t="e">
        <f>SUM((PI()*(B97)^2)/10)</f>
        <v>#VALUE!</v>
      </c>
      <c r="C100" s="30" t="e">
        <f>SUM((PI()*(C97)^2)/10)</f>
        <v>#VALUE!</v>
      </c>
      <c r="D100" s="30" t="e">
        <f>SUM((PI()*(D97)^2)/10)</f>
        <v>#VALUE!</v>
      </c>
      <c r="E100" s="30" t="e">
        <f>SUM((PI()*(E97)^2)/10)</f>
        <v>#VALUE!</v>
      </c>
      <c r="F100" s="30" t="e">
        <f>SUM((PI()*(F97)^2)/10)</f>
        <v>#VALUE!</v>
      </c>
      <c r="G100" s="30" t="e">
        <f>SUM((PI()*(G97)^2)/10)</f>
        <v>#VALUE!</v>
      </c>
      <c r="H100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Cutting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 Fields-Gardner</dc:creator>
  <cp:keywords/>
  <dc:description/>
  <cp:lastModifiedBy>Cade Fields-Gardner</cp:lastModifiedBy>
  <dcterms:created xsi:type="dcterms:W3CDTF">2000-08-29T17:26:52Z</dcterms:created>
  <dcterms:modified xsi:type="dcterms:W3CDTF">2002-08-27T21:12:30Z</dcterms:modified>
  <cp:category/>
  <cp:version/>
  <cp:contentType/>
  <cp:contentStatus/>
</cp:coreProperties>
</file>